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autoCompressPictures="0" defaultThemeVersion="124226"/>
  <mc:AlternateContent xmlns:mc="http://schemas.openxmlformats.org/markup-compatibility/2006">
    <mc:Choice Requires="x15">
      <x15ac:absPath xmlns:x15ac="http://schemas.microsoft.com/office/spreadsheetml/2010/11/ac" url="E:\Work\Projects\India GHG Platform\Phase IV\Emission Estimates\Final estimate sheets_Apr 2022\"/>
    </mc:Choice>
  </mc:AlternateContent>
  <xr:revisionPtr revIDLastSave="0" documentId="13_ncr:1_{B3F422C3-F186-4823-81A4-2256A13BBE70}" xr6:coauthVersionLast="47" xr6:coauthVersionMax="47" xr10:uidLastSave="{00000000-0000-0000-0000-000000000000}"/>
  <bookViews>
    <workbookView xWindow="-108" yWindow="-108" windowWidth="23256" windowHeight="12456" tabRatio="925" activeTab="3" xr2:uid="{00000000-000D-0000-FFFF-FFFF00000000}"/>
  </bookViews>
  <sheets>
    <sheet name="Introduction" sheetId="10" r:id="rId1"/>
    <sheet name="Description" sheetId="11" r:id="rId2"/>
    <sheet name="Summary Results" sheetId="7" r:id="rId3"/>
    <sheet name="Population" sheetId="17" r:id="rId4"/>
    <sheet name="State population" sheetId="95" r:id="rId5"/>
    <sheet name="Urban population" sheetId="19" r:id="rId6"/>
    <sheet name="Protein intake" sheetId="18" r:id="rId7"/>
    <sheet name="BOD" sheetId="16" r:id="rId8"/>
    <sheet name="Urban_degree of utilization" sheetId="15" r:id="rId9"/>
    <sheet name="STP status" sheetId="93" r:id="rId10"/>
    <sheet name="A&amp;N Islands_CH4 (Urban) 1" sheetId="97" r:id="rId11"/>
    <sheet name="A&amp;N Islands_N2O (Urban) 1" sheetId="6" r:id="rId12"/>
    <sheet name="Andhra Pradesh_CH4 (Urban) 2" sheetId="98" r:id="rId13"/>
    <sheet name="Andhra Pradesh N2O (Urban) 2" sheetId="57" r:id="rId14"/>
    <sheet name="Arunachal Pradesh_CH4 (Urban) 3" sheetId="99" r:id="rId15"/>
    <sheet name="Arunachal Pradesh N2O (Urban) 3" sheetId="60" r:id="rId16"/>
    <sheet name="Assam_CH4 (Urban) 4" sheetId="100" r:id="rId17"/>
    <sheet name="Assam N2O (Urban) 4" sheetId="61" r:id="rId18"/>
    <sheet name="Bihar_CH4 (Urban) 5" sheetId="101" r:id="rId19"/>
    <sheet name="Bihar N2O (Urban) 5" sheetId="62" r:id="rId20"/>
    <sheet name="Chandigarh_CH4 (Urban) 6" sheetId="102" r:id="rId21"/>
    <sheet name="Chandigarh N2O (Urban) 6" sheetId="58" r:id="rId22"/>
    <sheet name="Chhattisgarh_CH4 (Urban) 7" sheetId="110" r:id="rId23"/>
    <sheet name="Chhattisgarh N2O (Urban) 7" sheetId="59" r:id="rId24"/>
    <sheet name="DNH_CH4 (Urban) 8" sheetId="104" r:id="rId25"/>
    <sheet name="DNH N2O (Urban) 8" sheetId="63" r:id="rId26"/>
    <sheet name="Daman_CH4 (Urban) 9" sheetId="105" r:id="rId27"/>
    <sheet name="Daman N2O (Urban) 9" sheetId="64" r:id="rId28"/>
    <sheet name="Delhi_CH4 (Urban) 10" sheetId="106" r:id="rId29"/>
    <sheet name="Delhi N2O (Urban) 10" sheetId="65" r:id="rId30"/>
    <sheet name="Goa_CH4 (Urban) 11" sheetId="107" r:id="rId31"/>
    <sheet name="Goa N2O (Urban) 11" sheetId="66" r:id="rId32"/>
    <sheet name="Gujarat_CH4 (Urban) 12" sheetId="108" r:id="rId33"/>
    <sheet name="Gujarat N2O (Urban) 12" sheetId="67" r:id="rId34"/>
    <sheet name="Haryana_CH4 (Urban) 13 " sheetId="109" r:id="rId35"/>
    <sheet name="Haryana N2O (Urban) 13" sheetId="68" r:id="rId36"/>
    <sheet name="Himachal Pradesh_CH4 (Urban) 14" sheetId="112" r:id="rId37"/>
    <sheet name="Himachal Pradesh N2O (Urban) 14" sheetId="69" r:id="rId38"/>
    <sheet name="Jammu_CH4 (Urban) 15" sheetId="113" r:id="rId39"/>
    <sheet name="Jammu N2O (Urban) 15" sheetId="70" r:id="rId40"/>
    <sheet name="Jharkhand_CH4 (Urban) 16" sheetId="114" r:id="rId41"/>
    <sheet name="Jharkhand N2O (Urban) 16" sheetId="71" r:id="rId42"/>
    <sheet name="Karnataka_CH4 (Urban) 17 " sheetId="115" r:id="rId43"/>
    <sheet name="Karnataka N2O (Urban) 17" sheetId="72" r:id="rId44"/>
    <sheet name="Kerala_CH4 (Urban) 18" sheetId="116" r:id="rId45"/>
    <sheet name="Kerala N2O (Urban) 18" sheetId="92" r:id="rId46"/>
    <sheet name="Lakshadweep_CH4 (Urban) 19" sheetId="117" r:id="rId47"/>
    <sheet name="Lakshadweep N2O (Urban) 19" sheetId="74" r:id="rId48"/>
    <sheet name="Madhya Pradesh_CH4 (Urban) 20" sheetId="118" r:id="rId49"/>
    <sheet name="Madhya Pradesh N2O (Urban) 20" sheetId="75" r:id="rId50"/>
    <sheet name="Maharashtra_CH4 (Urban) 21" sheetId="119" r:id="rId51"/>
    <sheet name="Maharashtra N2O (Urban) 21" sheetId="76" r:id="rId52"/>
    <sheet name="Manipur_CH4 (Urban) 22" sheetId="121" r:id="rId53"/>
    <sheet name="Manipur N2O (Urban) 22" sheetId="77" r:id="rId54"/>
    <sheet name="Meghalaya_CH4 (Urban) 23" sheetId="122" r:id="rId55"/>
    <sheet name="Meghalaya N2O (Urban) 23" sheetId="78" r:id="rId56"/>
    <sheet name="Mizoram_CH4 (Urban) 24" sheetId="123" r:id="rId57"/>
    <sheet name="Mizoram N2O (Urban) 24" sheetId="79" r:id="rId58"/>
    <sheet name="Nagaland_CH4 (Urban) 25" sheetId="124" r:id="rId59"/>
    <sheet name="Nagaland N2O (Urban) 25" sheetId="80" r:id="rId60"/>
    <sheet name="Odisha_CH4 (Urban) 26" sheetId="125" r:id="rId61"/>
    <sheet name="Odisha N2O (Urban) 26" sheetId="81" r:id="rId62"/>
    <sheet name="Puducherry_CH4 (Urban) 27" sheetId="126" r:id="rId63"/>
    <sheet name="Pudhucherry N2O (Urban) 27" sheetId="82" r:id="rId64"/>
    <sheet name="Punjab_CH4 (Urban) 28" sheetId="127" r:id="rId65"/>
    <sheet name="Punjab N2O (Urban) 28" sheetId="83" r:id="rId66"/>
    <sheet name="Rajasthan_CH4 (Urban) 29" sheetId="128" r:id="rId67"/>
    <sheet name="Rajasthan N2O (Urban) 29" sheetId="84" r:id="rId68"/>
    <sheet name="Sikkim_CH4 (Urban) 30" sheetId="129" r:id="rId69"/>
    <sheet name="Sikkim N2O (Urban) 30" sheetId="85" r:id="rId70"/>
    <sheet name="Tamil Nadu_CH4 (Urban) 31" sheetId="130" r:id="rId71"/>
    <sheet name="Tamil Nadu N2O (Urban) 31" sheetId="86" r:id="rId72"/>
    <sheet name="Telangana CH4 (Urban) 32" sheetId="50" r:id="rId73"/>
    <sheet name="Telangana N2O (Urban) 32" sheetId="87" r:id="rId74"/>
    <sheet name="Tripura_CH4 (Urban) 33" sheetId="131" r:id="rId75"/>
    <sheet name="Tripura N2O (Urban) 33" sheetId="90" r:id="rId76"/>
    <sheet name="Uttar Pradesh_CH4 (Urban) 34" sheetId="133" r:id="rId77"/>
    <sheet name="Uttar Pradesh N2O (Urban) 34" sheetId="88" r:id="rId78"/>
    <sheet name="Uttarakhand_CH4 (Urban) 35" sheetId="132" r:id="rId79"/>
    <sheet name="Uttarakand N2O (Urban) 35" sheetId="89" r:id="rId80"/>
    <sheet name="West Bengal_CH4 (Urban) 36" sheetId="134" r:id="rId81"/>
    <sheet name="West Bengal N2O (Urban) 36" sheetId="91" r:id="rId82"/>
    <sheet name="flowsheet for CH4 emissions" sheetId="3" r:id="rId83"/>
    <sheet name="flowsheet for N2O emissions" sheetId="8" r:id="rId84"/>
    <sheet name="IPCC Methodology" sheetId="4" r:id="rId85"/>
  </sheets>
  <externalReferences>
    <externalReference r:id="rId86"/>
    <externalReference r:id="rId87"/>
    <externalReference r:id="rId88"/>
  </externalReferences>
  <definedNames>
    <definedName name="__123Graph_A" localSheetId="10" hidden="1">[1]EVAREBR!#REF!</definedName>
    <definedName name="__123Graph_A" localSheetId="11" hidden="1">[1]EVAREBR!#REF!</definedName>
    <definedName name="__123Graph_A" localSheetId="13" hidden="1">[1]EVAREBR!#REF!</definedName>
    <definedName name="__123Graph_A" localSheetId="12" hidden="1">[1]EVAREBR!#REF!</definedName>
    <definedName name="__123Graph_A" localSheetId="15" hidden="1">[1]EVAREBR!#REF!</definedName>
    <definedName name="__123Graph_A" localSheetId="14" hidden="1">[1]EVAREBR!#REF!</definedName>
    <definedName name="__123Graph_A" localSheetId="17" hidden="1">[1]EVAREBR!#REF!</definedName>
    <definedName name="__123Graph_A" localSheetId="16" hidden="1">[1]EVAREBR!#REF!</definedName>
    <definedName name="__123Graph_A" localSheetId="19" hidden="1">[1]EVAREBR!#REF!</definedName>
    <definedName name="__123Graph_A" localSheetId="18" hidden="1">[1]EVAREBR!#REF!</definedName>
    <definedName name="__123Graph_A" localSheetId="21" hidden="1">[1]EVAREBR!#REF!</definedName>
    <definedName name="__123Graph_A" localSheetId="20" hidden="1">[1]EVAREBR!#REF!</definedName>
    <definedName name="__123Graph_A" localSheetId="23" hidden="1">[1]EVAREBR!#REF!</definedName>
    <definedName name="__123Graph_A" localSheetId="22" hidden="1">[1]EVAREBR!#REF!</definedName>
    <definedName name="__123Graph_A" localSheetId="27" hidden="1">[1]EVAREBR!#REF!</definedName>
    <definedName name="__123Graph_A" localSheetId="26" hidden="1">[1]EVAREBR!#REF!</definedName>
    <definedName name="__123Graph_A" localSheetId="29" hidden="1">[1]EVAREBR!#REF!</definedName>
    <definedName name="__123Graph_A" localSheetId="28" hidden="1">[1]EVAREBR!#REF!</definedName>
    <definedName name="__123Graph_A" localSheetId="25" hidden="1">[1]EVAREBR!#REF!</definedName>
    <definedName name="__123Graph_A" localSheetId="24" hidden="1">[1]EVAREBR!#REF!</definedName>
    <definedName name="__123Graph_A" localSheetId="82" hidden="1">[1]EVAREBR!#REF!</definedName>
    <definedName name="__123Graph_A" localSheetId="83" hidden="1">[1]EVAREBR!#REF!</definedName>
    <definedName name="__123Graph_A" localSheetId="31" hidden="1">[1]EVAREBR!#REF!</definedName>
    <definedName name="__123Graph_A" localSheetId="30" hidden="1">[1]EVAREBR!#REF!</definedName>
    <definedName name="__123Graph_A" localSheetId="33" hidden="1">[1]EVAREBR!#REF!</definedName>
    <definedName name="__123Graph_A" localSheetId="32" hidden="1">[1]EVAREBR!#REF!</definedName>
    <definedName name="__123Graph_A" localSheetId="35" hidden="1">[1]EVAREBR!#REF!</definedName>
    <definedName name="__123Graph_A" localSheetId="34" hidden="1">[1]EVAREBR!#REF!</definedName>
    <definedName name="__123Graph_A" localSheetId="37" hidden="1">[1]EVAREBR!#REF!</definedName>
    <definedName name="__123Graph_A" localSheetId="36" hidden="1">[1]EVAREBR!#REF!</definedName>
    <definedName name="__123Graph_A" localSheetId="39" hidden="1">[1]EVAREBR!#REF!</definedName>
    <definedName name="__123Graph_A" localSheetId="38" hidden="1">[1]EVAREBR!#REF!</definedName>
    <definedName name="__123Graph_A" localSheetId="41" hidden="1">[1]EVAREBR!#REF!</definedName>
    <definedName name="__123Graph_A" localSheetId="40" hidden="1">[1]EVAREBR!#REF!</definedName>
    <definedName name="__123Graph_A" localSheetId="43" hidden="1">[1]EVAREBR!#REF!</definedName>
    <definedName name="__123Graph_A" localSheetId="42" hidden="1">[1]EVAREBR!#REF!</definedName>
    <definedName name="__123Graph_A" localSheetId="45" hidden="1">[1]EVAREBR!#REF!</definedName>
    <definedName name="__123Graph_A" localSheetId="44" hidden="1">[1]EVAREBR!#REF!</definedName>
    <definedName name="__123Graph_A" localSheetId="47" hidden="1">[1]EVAREBR!#REF!</definedName>
    <definedName name="__123Graph_A" localSheetId="46" hidden="1">[1]EVAREBR!#REF!</definedName>
    <definedName name="__123Graph_A" localSheetId="49" hidden="1">[1]EVAREBR!#REF!</definedName>
    <definedName name="__123Graph_A" localSheetId="48" hidden="1">[1]EVAREBR!#REF!</definedName>
    <definedName name="__123Graph_A" localSheetId="51" hidden="1">[1]EVAREBR!#REF!</definedName>
    <definedName name="__123Graph_A" localSheetId="50" hidden="1">[1]EVAREBR!#REF!</definedName>
    <definedName name="__123Graph_A" localSheetId="53" hidden="1">[1]EVAREBR!#REF!</definedName>
    <definedName name="__123Graph_A" localSheetId="52" hidden="1">[1]EVAREBR!#REF!</definedName>
    <definedName name="__123Graph_A" localSheetId="55" hidden="1">[1]EVAREBR!#REF!</definedName>
    <definedName name="__123Graph_A" localSheetId="54" hidden="1">[1]EVAREBR!#REF!</definedName>
    <definedName name="__123Graph_A" localSheetId="57" hidden="1">[1]EVAREBR!#REF!</definedName>
    <definedName name="__123Graph_A" localSheetId="56" hidden="1">[1]EVAREBR!#REF!</definedName>
    <definedName name="__123Graph_A" localSheetId="59" hidden="1">[1]EVAREBR!#REF!</definedName>
    <definedName name="__123Graph_A" localSheetId="58" hidden="1">[1]EVAREBR!#REF!</definedName>
    <definedName name="__123Graph_A" localSheetId="61" hidden="1">[1]EVAREBR!#REF!</definedName>
    <definedName name="__123Graph_A" localSheetId="60" hidden="1">[1]EVAREBR!#REF!</definedName>
    <definedName name="__123Graph_A" localSheetId="63" hidden="1">[1]EVAREBR!#REF!</definedName>
    <definedName name="__123Graph_A" localSheetId="62" hidden="1">[1]EVAREBR!#REF!</definedName>
    <definedName name="__123Graph_A" localSheetId="65" hidden="1">[1]EVAREBR!#REF!</definedName>
    <definedName name="__123Graph_A" localSheetId="64" hidden="1">[1]EVAREBR!#REF!</definedName>
    <definedName name="__123Graph_A" localSheetId="67" hidden="1">[1]EVAREBR!#REF!</definedName>
    <definedName name="__123Graph_A" localSheetId="66" hidden="1">[1]EVAREBR!#REF!</definedName>
    <definedName name="__123Graph_A" localSheetId="69" hidden="1">[1]EVAREBR!#REF!</definedName>
    <definedName name="__123Graph_A" localSheetId="68" hidden="1">[1]EVAREBR!#REF!</definedName>
    <definedName name="__123Graph_A" localSheetId="71" hidden="1">[1]EVAREBR!#REF!</definedName>
    <definedName name="__123Graph_A" localSheetId="70" hidden="1">[1]EVAREBR!#REF!</definedName>
    <definedName name="__123Graph_A" localSheetId="72" hidden="1">[1]EVAREBR!#REF!</definedName>
    <definedName name="__123Graph_A" localSheetId="73" hidden="1">[1]EVAREBR!#REF!</definedName>
    <definedName name="__123Graph_A" localSheetId="75" hidden="1">[1]EVAREBR!#REF!</definedName>
    <definedName name="__123Graph_A" localSheetId="74" hidden="1">[1]EVAREBR!#REF!</definedName>
    <definedName name="__123Graph_A" localSheetId="77" hidden="1">[1]EVAREBR!#REF!</definedName>
    <definedName name="__123Graph_A" localSheetId="76" hidden="1">[1]EVAREBR!#REF!</definedName>
    <definedName name="__123Graph_A" localSheetId="79" hidden="1">[1]EVAREBR!#REF!</definedName>
    <definedName name="__123Graph_A" localSheetId="78" hidden="1">[1]EVAREBR!#REF!</definedName>
    <definedName name="__123Graph_A" localSheetId="81" hidden="1">[1]EVAREBR!#REF!</definedName>
    <definedName name="__123Graph_A" localSheetId="80" hidden="1">[1]EVAREBR!#REF!</definedName>
    <definedName name="__123Graph_A" hidden="1">[1]EVAREBR!#REF!</definedName>
    <definedName name="__123Graph_ABRA" localSheetId="10" hidden="1">[1]EVAREBR!#REF!</definedName>
    <definedName name="__123Graph_ABRA" localSheetId="11" hidden="1">[1]EVAREBR!#REF!</definedName>
    <definedName name="__123Graph_ABRA" localSheetId="13" hidden="1">[1]EVAREBR!#REF!</definedName>
    <definedName name="__123Graph_ABRA" localSheetId="12" hidden="1">[1]EVAREBR!#REF!</definedName>
    <definedName name="__123Graph_ABRA" localSheetId="15" hidden="1">[1]EVAREBR!#REF!</definedName>
    <definedName name="__123Graph_ABRA" localSheetId="14" hidden="1">[1]EVAREBR!#REF!</definedName>
    <definedName name="__123Graph_ABRA" localSheetId="17" hidden="1">[1]EVAREBR!#REF!</definedName>
    <definedName name="__123Graph_ABRA" localSheetId="16" hidden="1">[1]EVAREBR!#REF!</definedName>
    <definedName name="__123Graph_ABRA" localSheetId="19" hidden="1">[1]EVAREBR!#REF!</definedName>
    <definedName name="__123Graph_ABRA" localSheetId="18" hidden="1">[1]EVAREBR!#REF!</definedName>
    <definedName name="__123Graph_ABRA" localSheetId="21" hidden="1">[1]EVAREBR!#REF!</definedName>
    <definedName name="__123Graph_ABRA" localSheetId="20" hidden="1">[1]EVAREBR!#REF!</definedName>
    <definedName name="__123Graph_ABRA" localSheetId="23" hidden="1">[1]EVAREBR!#REF!</definedName>
    <definedName name="__123Graph_ABRA" localSheetId="22" hidden="1">[1]EVAREBR!#REF!</definedName>
    <definedName name="__123Graph_ABRA" localSheetId="27" hidden="1">[1]EVAREBR!#REF!</definedName>
    <definedName name="__123Graph_ABRA" localSheetId="26" hidden="1">[1]EVAREBR!#REF!</definedName>
    <definedName name="__123Graph_ABRA" localSheetId="29" hidden="1">[1]EVAREBR!#REF!</definedName>
    <definedName name="__123Graph_ABRA" localSheetId="28" hidden="1">[1]EVAREBR!#REF!</definedName>
    <definedName name="__123Graph_ABRA" localSheetId="25" hidden="1">[1]EVAREBR!#REF!</definedName>
    <definedName name="__123Graph_ABRA" localSheetId="24" hidden="1">[1]EVAREBR!#REF!</definedName>
    <definedName name="__123Graph_ABRA" localSheetId="83" hidden="1">[1]EVAREBR!#REF!</definedName>
    <definedName name="__123Graph_ABRA" localSheetId="31" hidden="1">[1]EVAREBR!#REF!</definedName>
    <definedName name="__123Graph_ABRA" localSheetId="30" hidden="1">[1]EVAREBR!#REF!</definedName>
    <definedName name="__123Graph_ABRA" localSheetId="33" hidden="1">[1]EVAREBR!#REF!</definedName>
    <definedName name="__123Graph_ABRA" localSheetId="32" hidden="1">[1]EVAREBR!#REF!</definedName>
    <definedName name="__123Graph_ABRA" localSheetId="35" hidden="1">[1]EVAREBR!#REF!</definedName>
    <definedName name="__123Graph_ABRA" localSheetId="34" hidden="1">[1]EVAREBR!#REF!</definedName>
    <definedName name="__123Graph_ABRA" localSheetId="37" hidden="1">[1]EVAREBR!#REF!</definedName>
    <definedName name="__123Graph_ABRA" localSheetId="36" hidden="1">[1]EVAREBR!#REF!</definedName>
    <definedName name="__123Graph_ABRA" localSheetId="39" hidden="1">[1]EVAREBR!#REF!</definedName>
    <definedName name="__123Graph_ABRA" localSheetId="38" hidden="1">[1]EVAREBR!#REF!</definedName>
    <definedName name="__123Graph_ABRA" localSheetId="41" hidden="1">[1]EVAREBR!#REF!</definedName>
    <definedName name="__123Graph_ABRA" localSheetId="40" hidden="1">[1]EVAREBR!#REF!</definedName>
    <definedName name="__123Graph_ABRA" localSheetId="43" hidden="1">[1]EVAREBR!#REF!</definedName>
    <definedName name="__123Graph_ABRA" localSheetId="42" hidden="1">[1]EVAREBR!#REF!</definedName>
    <definedName name="__123Graph_ABRA" localSheetId="45" hidden="1">[1]EVAREBR!#REF!</definedName>
    <definedName name="__123Graph_ABRA" localSheetId="44" hidden="1">[1]EVAREBR!#REF!</definedName>
    <definedName name="__123Graph_ABRA" localSheetId="47" hidden="1">[1]EVAREBR!#REF!</definedName>
    <definedName name="__123Graph_ABRA" localSheetId="46" hidden="1">[1]EVAREBR!#REF!</definedName>
    <definedName name="__123Graph_ABRA" localSheetId="49" hidden="1">[1]EVAREBR!#REF!</definedName>
    <definedName name="__123Graph_ABRA" localSheetId="48" hidden="1">[1]EVAREBR!#REF!</definedName>
    <definedName name="__123Graph_ABRA" localSheetId="51" hidden="1">[1]EVAREBR!#REF!</definedName>
    <definedName name="__123Graph_ABRA" localSheetId="50" hidden="1">[1]EVAREBR!#REF!</definedName>
    <definedName name="__123Graph_ABRA" localSheetId="53" hidden="1">[1]EVAREBR!#REF!</definedName>
    <definedName name="__123Graph_ABRA" localSheetId="52" hidden="1">[1]EVAREBR!#REF!</definedName>
    <definedName name="__123Graph_ABRA" localSheetId="55" hidden="1">[1]EVAREBR!#REF!</definedName>
    <definedName name="__123Graph_ABRA" localSheetId="54" hidden="1">[1]EVAREBR!#REF!</definedName>
    <definedName name="__123Graph_ABRA" localSheetId="57" hidden="1">[1]EVAREBR!#REF!</definedName>
    <definedName name="__123Graph_ABRA" localSheetId="56" hidden="1">[1]EVAREBR!#REF!</definedName>
    <definedName name="__123Graph_ABRA" localSheetId="59" hidden="1">[1]EVAREBR!#REF!</definedName>
    <definedName name="__123Graph_ABRA" localSheetId="58" hidden="1">[1]EVAREBR!#REF!</definedName>
    <definedName name="__123Graph_ABRA" localSheetId="61" hidden="1">[1]EVAREBR!#REF!</definedName>
    <definedName name="__123Graph_ABRA" localSheetId="60" hidden="1">[1]EVAREBR!#REF!</definedName>
    <definedName name="__123Graph_ABRA" localSheetId="63" hidden="1">[1]EVAREBR!#REF!</definedName>
    <definedName name="__123Graph_ABRA" localSheetId="62" hidden="1">[1]EVAREBR!#REF!</definedName>
    <definedName name="__123Graph_ABRA" localSheetId="65" hidden="1">[1]EVAREBR!#REF!</definedName>
    <definedName name="__123Graph_ABRA" localSheetId="64" hidden="1">[1]EVAREBR!#REF!</definedName>
    <definedName name="__123Graph_ABRA" localSheetId="67" hidden="1">[1]EVAREBR!#REF!</definedName>
    <definedName name="__123Graph_ABRA" localSheetId="66" hidden="1">[1]EVAREBR!#REF!</definedName>
    <definedName name="__123Graph_ABRA" localSheetId="69" hidden="1">[1]EVAREBR!#REF!</definedName>
    <definedName name="__123Graph_ABRA" localSheetId="68" hidden="1">[1]EVAREBR!#REF!</definedName>
    <definedName name="__123Graph_ABRA" localSheetId="71" hidden="1">[1]EVAREBR!#REF!</definedName>
    <definedName name="__123Graph_ABRA" localSheetId="70" hidden="1">[1]EVAREBR!#REF!</definedName>
    <definedName name="__123Graph_ABRA" localSheetId="72" hidden="1">[1]EVAREBR!#REF!</definedName>
    <definedName name="__123Graph_ABRA" localSheetId="73" hidden="1">[1]EVAREBR!#REF!</definedName>
    <definedName name="__123Graph_ABRA" localSheetId="75" hidden="1">[1]EVAREBR!#REF!</definedName>
    <definedName name="__123Graph_ABRA" localSheetId="74" hidden="1">[1]EVAREBR!#REF!</definedName>
    <definedName name="__123Graph_ABRA" localSheetId="77" hidden="1">[1]EVAREBR!#REF!</definedName>
    <definedName name="__123Graph_ABRA" localSheetId="76" hidden="1">[1]EVAREBR!#REF!</definedName>
    <definedName name="__123Graph_ABRA" localSheetId="79" hidden="1">[1]EVAREBR!#REF!</definedName>
    <definedName name="__123Graph_ABRA" localSheetId="78" hidden="1">[1]EVAREBR!#REF!</definedName>
    <definedName name="__123Graph_ABRA" localSheetId="81" hidden="1">[1]EVAREBR!#REF!</definedName>
    <definedName name="__123Graph_ABRA" localSheetId="80" hidden="1">[1]EVAREBR!#REF!</definedName>
    <definedName name="__123Graph_ABRA" hidden="1">[1]EVAREBR!#REF!</definedName>
    <definedName name="__123Graph_X" localSheetId="10" hidden="1">#REF!</definedName>
    <definedName name="__123Graph_X" localSheetId="11" hidden="1">#REF!</definedName>
    <definedName name="__123Graph_X" localSheetId="13" hidden="1">#REF!</definedName>
    <definedName name="__123Graph_X" localSheetId="12" hidden="1">#REF!</definedName>
    <definedName name="__123Graph_X" localSheetId="15" hidden="1">#REF!</definedName>
    <definedName name="__123Graph_X" localSheetId="14" hidden="1">#REF!</definedName>
    <definedName name="__123Graph_X" localSheetId="17" hidden="1">#REF!</definedName>
    <definedName name="__123Graph_X" localSheetId="16" hidden="1">#REF!</definedName>
    <definedName name="__123Graph_X" localSheetId="19" hidden="1">#REF!</definedName>
    <definedName name="__123Graph_X" localSheetId="18" hidden="1">#REF!</definedName>
    <definedName name="__123Graph_X" localSheetId="21" hidden="1">#REF!</definedName>
    <definedName name="__123Graph_X" localSheetId="20" hidden="1">#REF!</definedName>
    <definedName name="__123Graph_X" localSheetId="23" hidden="1">#REF!</definedName>
    <definedName name="__123Graph_X" localSheetId="22" hidden="1">#REF!</definedName>
    <definedName name="__123Graph_X" localSheetId="27" hidden="1">#REF!</definedName>
    <definedName name="__123Graph_X" localSheetId="26" hidden="1">#REF!</definedName>
    <definedName name="__123Graph_X" localSheetId="29" hidden="1">#REF!</definedName>
    <definedName name="__123Graph_X" localSheetId="28" hidden="1">#REF!</definedName>
    <definedName name="__123Graph_X" localSheetId="25" hidden="1">#REF!</definedName>
    <definedName name="__123Graph_X" localSheetId="24" hidden="1">#REF!</definedName>
    <definedName name="__123Graph_X" localSheetId="82" hidden="1">#REF!</definedName>
    <definedName name="__123Graph_X" localSheetId="83" hidden="1">#REF!</definedName>
    <definedName name="__123Graph_X" localSheetId="31" hidden="1">#REF!</definedName>
    <definedName name="__123Graph_X" localSheetId="30" hidden="1">#REF!</definedName>
    <definedName name="__123Graph_X" localSheetId="33" hidden="1">#REF!</definedName>
    <definedName name="__123Graph_X" localSheetId="32" hidden="1">#REF!</definedName>
    <definedName name="__123Graph_X" localSheetId="35" hidden="1">#REF!</definedName>
    <definedName name="__123Graph_X" localSheetId="34" hidden="1">#REF!</definedName>
    <definedName name="__123Graph_X" localSheetId="37" hidden="1">#REF!</definedName>
    <definedName name="__123Graph_X" localSheetId="36" hidden="1">#REF!</definedName>
    <definedName name="__123Graph_X" localSheetId="39" hidden="1">#REF!</definedName>
    <definedName name="__123Graph_X" localSheetId="38" hidden="1">#REF!</definedName>
    <definedName name="__123Graph_X" localSheetId="41" hidden="1">#REF!</definedName>
    <definedName name="__123Graph_X" localSheetId="40" hidden="1">#REF!</definedName>
    <definedName name="__123Graph_X" localSheetId="43" hidden="1">#REF!</definedName>
    <definedName name="__123Graph_X" localSheetId="42" hidden="1">#REF!</definedName>
    <definedName name="__123Graph_X" localSheetId="45" hidden="1">#REF!</definedName>
    <definedName name="__123Graph_X" localSheetId="44" hidden="1">#REF!</definedName>
    <definedName name="__123Graph_X" localSheetId="47" hidden="1">#REF!</definedName>
    <definedName name="__123Graph_X" localSheetId="46" hidden="1">#REF!</definedName>
    <definedName name="__123Graph_X" localSheetId="49" hidden="1">#REF!</definedName>
    <definedName name="__123Graph_X" localSheetId="48" hidden="1">#REF!</definedName>
    <definedName name="__123Graph_X" localSheetId="51" hidden="1">#REF!</definedName>
    <definedName name="__123Graph_X" localSheetId="50" hidden="1">#REF!</definedName>
    <definedName name="__123Graph_X" localSheetId="53" hidden="1">#REF!</definedName>
    <definedName name="__123Graph_X" localSheetId="52" hidden="1">#REF!</definedName>
    <definedName name="__123Graph_X" localSheetId="55" hidden="1">#REF!</definedName>
    <definedName name="__123Graph_X" localSheetId="54" hidden="1">#REF!</definedName>
    <definedName name="__123Graph_X" localSheetId="57" hidden="1">#REF!</definedName>
    <definedName name="__123Graph_X" localSheetId="56" hidden="1">#REF!</definedName>
    <definedName name="__123Graph_X" localSheetId="59" hidden="1">#REF!</definedName>
    <definedName name="__123Graph_X" localSheetId="58" hidden="1">#REF!</definedName>
    <definedName name="__123Graph_X" localSheetId="61" hidden="1">#REF!</definedName>
    <definedName name="__123Graph_X" localSheetId="60" hidden="1">#REF!</definedName>
    <definedName name="__123Graph_X" localSheetId="63" hidden="1">#REF!</definedName>
    <definedName name="__123Graph_X" localSheetId="62" hidden="1">#REF!</definedName>
    <definedName name="__123Graph_X" localSheetId="65" hidden="1">#REF!</definedName>
    <definedName name="__123Graph_X" localSheetId="64" hidden="1">#REF!</definedName>
    <definedName name="__123Graph_X" localSheetId="67" hidden="1">#REF!</definedName>
    <definedName name="__123Graph_X" localSheetId="66" hidden="1">#REF!</definedName>
    <definedName name="__123Graph_X" localSheetId="69" hidden="1">#REF!</definedName>
    <definedName name="__123Graph_X" localSheetId="68" hidden="1">#REF!</definedName>
    <definedName name="__123Graph_X" localSheetId="71" hidden="1">#REF!</definedName>
    <definedName name="__123Graph_X" localSheetId="70" hidden="1">#REF!</definedName>
    <definedName name="__123Graph_X" localSheetId="72" hidden="1">#REF!</definedName>
    <definedName name="__123Graph_X" localSheetId="73" hidden="1">#REF!</definedName>
    <definedName name="__123Graph_X" localSheetId="75" hidden="1">#REF!</definedName>
    <definedName name="__123Graph_X" localSheetId="74" hidden="1">#REF!</definedName>
    <definedName name="__123Graph_X" localSheetId="77" hidden="1">#REF!</definedName>
    <definedName name="__123Graph_X" localSheetId="76" hidden="1">#REF!</definedName>
    <definedName name="__123Graph_X" localSheetId="79" hidden="1">#REF!</definedName>
    <definedName name="__123Graph_X" localSheetId="78" hidden="1">#REF!</definedName>
    <definedName name="__123Graph_X" localSheetId="81" hidden="1">#REF!</definedName>
    <definedName name="__123Graph_X" localSheetId="80" hidden="1">#REF!</definedName>
    <definedName name="__123Graph_X" hidden="1">#REF!</definedName>
    <definedName name="__123Graph_XBRA" localSheetId="10" hidden="1">#REF!</definedName>
    <definedName name="__123Graph_XBRA" localSheetId="11" hidden="1">#REF!</definedName>
    <definedName name="__123Graph_XBRA" localSheetId="13" hidden="1">#REF!</definedName>
    <definedName name="__123Graph_XBRA" localSheetId="12" hidden="1">#REF!</definedName>
    <definedName name="__123Graph_XBRA" localSheetId="15" hidden="1">#REF!</definedName>
    <definedName name="__123Graph_XBRA" localSheetId="14" hidden="1">#REF!</definedName>
    <definedName name="__123Graph_XBRA" localSheetId="17" hidden="1">#REF!</definedName>
    <definedName name="__123Graph_XBRA" localSheetId="16" hidden="1">#REF!</definedName>
    <definedName name="__123Graph_XBRA" localSheetId="19" hidden="1">#REF!</definedName>
    <definedName name="__123Graph_XBRA" localSheetId="18" hidden="1">#REF!</definedName>
    <definedName name="__123Graph_XBRA" localSheetId="21" hidden="1">#REF!</definedName>
    <definedName name="__123Graph_XBRA" localSheetId="20" hidden="1">#REF!</definedName>
    <definedName name="__123Graph_XBRA" localSheetId="23" hidden="1">#REF!</definedName>
    <definedName name="__123Graph_XBRA" localSheetId="22" hidden="1">#REF!</definedName>
    <definedName name="__123Graph_XBRA" localSheetId="27" hidden="1">#REF!</definedName>
    <definedName name="__123Graph_XBRA" localSheetId="26" hidden="1">#REF!</definedName>
    <definedName name="__123Graph_XBRA" localSheetId="29" hidden="1">#REF!</definedName>
    <definedName name="__123Graph_XBRA" localSheetId="28" hidden="1">#REF!</definedName>
    <definedName name="__123Graph_XBRA" localSheetId="25" hidden="1">#REF!</definedName>
    <definedName name="__123Graph_XBRA" localSheetId="24" hidden="1">#REF!</definedName>
    <definedName name="__123Graph_XBRA" localSheetId="82" hidden="1">#REF!</definedName>
    <definedName name="__123Graph_XBRA" localSheetId="83" hidden="1">#REF!</definedName>
    <definedName name="__123Graph_XBRA" localSheetId="31" hidden="1">#REF!</definedName>
    <definedName name="__123Graph_XBRA" localSheetId="30" hidden="1">#REF!</definedName>
    <definedName name="__123Graph_XBRA" localSheetId="33" hidden="1">#REF!</definedName>
    <definedName name="__123Graph_XBRA" localSheetId="32" hidden="1">#REF!</definedName>
    <definedName name="__123Graph_XBRA" localSheetId="35" hidden="1">#REF!</definedName>
    <definedName name="__123Graph_XBRA" localSheetId="34" hidden="1">#REF!</definedName>
    <definedName name="__123Graph_XBRA" localSheetId="37" hidden="1">#REF!</definedName>
    <definedName name="__123Graph_XBRA" localSheetId="36" hidden="1">#REF!</definedName>
    <definedName name="__123Graph_XBRA" localSheetId="39" hidden="1">#REF!</definedName>
    <definedName name="__123Graph_XBRA" localSheetId="38" hidden="1">#REF!</definedName>
    <definedName name="__123Graph_XBRA" localSheetId="41" hidden="1">#REF!</definedName>
    <definedName name="__123Graph_XBRA" localSheetId="40" hidden="1">#REF!</definedName>
    <definedName name="__123Graph_XBRA" localSheetId="43" hidden="1">#REF!</definedName>
    <definedName name="__123Graph_XBRA" localSheetId="42" hidden="1">#REF!</definedName>
    <definedName name="__123Graph_XBRA" localSheetId="45" hidden="1">#REF!</definedName>
    <definedName name="__123Graph_XBRA" localSheetId="44" hidden="1">#REF!</definedName>
    <definedName name="__123Graph_XBRA" localSheetId="47" hidden="1">#REF!</definedName>
    <definedName name="__123Graph_XBRA" localSheetId="46" hidden="1">#REF!</definedName>
    <definedName name="__123Graph_XBRA" localSheetId="49" hidden="1">#REF!</definedName>
    <definedName name="__123Graph_XBRA" localSheetId="48" hidden="1">#REF!</definedName>
    <definedName name="__123Graph_XBRA" localSheetId="51" hidden="1">#REF!</definedName>
    <definedName name="__123Graph_XBRA" localSheetId="50" hidden="1">#REF!</definedName>
    <definedName name="__123Graph_XBRA" localSheetId="53" hidden="1">#REF!</definedName>
    <definedName name="__123Graph_XBRA" localSheetId="52" hidden="1">#REF!</definedName>
    <definedName name="__123Graph_XBRA" localSheetId="55" hidden="1">#REF!</definedName>
    <definedName name="__123Graph_XBRA" localSheetId="54" hidden="1">#REF!</definedName>
    <definedName name="__123Graph_XBRA" localSheetId="57" hidden="1">#REF!</definedName>
    <definedName name="__123Graph_XBRA" localSheetId="56" hidden="1">#REF!</definedName>
    <definedName name="__123Graph_XBRA" localSheetId="59" hidden="1">#REF!</definedName>
    <definedName name="__123Graph_XBRA" localSheetId="58" hidden="1">#REF!</definedName>
    <definedName name="__123Graph_XBRA" localSheetId="61" hidden="1">#REF!</definedName>
    <definedName name="__123Graph_XBRA" localSheetId="60" hidden="1">#REF!</definedName>
    <definedName name="__123Graph_XBRA" localSheetId="63" hidden="1">#REF!</definedName>
    <definedName name="__123Graph_XBRA" localSheetId="62" hidden="1">#REF!</definedName>
    <definedName name="__123Graph_XBRA" localSheetId="65" hidden="1">#REF!</definedName>
    <definedName name="__123Graph_XBRA" localSheetId="64" hidden="1">#REF!</definedName>
    <definedName name="__123Graph_XBRA" localSheetId="67" hidden="1">#REF!</definedName>
    <definedName name="__123Graph_XBRA" localSheetId="66" hidden="1">#REF!</definedName>
    <definedName name="__123Graph_XBRA" localSheetId="69" hidden="1">#REF!</definedName>
    <definedName name="__123Graph_XBRA" localSheetId="68" hidden="1">#REF!</definedName>
    <definedName name="__123Graph_XBRA" localSheetId="71" hidden="1">#REF!</definedName>
    <definedName name="__123Graph_XBRA" localSheetId="70" hidden="1">#REF!</definedName>
    <definedName name="__123Graph_XBRA" localSheetId="72" hidden="1">#REF!</definedName>
    <definedName name="__123Graph_XBRA" localSheetId="73" hidden="1">#REF!</definedName>
    <definedName name="__123Graph_XBRA" localSheetId="75" hidden="1">#REF!</definedName>
    <definedName name="__123Graph_XBRA" localSheetId="74" hidden="1">#REF!</definedName>
    <definedName name="__123Graph_XBRA" localSheetId="77" hidden="1">#REF!</definedName>
    <definedName name="__123Graph_XBRA" localSheetId="76" hidden="1">#REF!</definedName>
    <definedName name="__123Graph_XBRA" localSheetId="79" hidden="1">#REF!</definedName>
    <definedName name="__123Graph_XBRA" localSheetId="78" hidden="1">#REF!</definedName>
    <definedName name="__123Graph_XBRA" localSheetId="81" hidden="1">#REF!</definedName>
    <definedName name="__123Graph_XBRA" localSheetId="80" hidden="1">#REF!</definedName>
    <definedName name="__123Graph_XBRA" hidden="1">#REF!</definedName>
    <definedName name="_TAB1">#N/A</definedName>
    <definedName name="_TAB2" localSheetId="10">#REF!</definedName>
    <definedName name="_TAB2" localSheetId="11">#REF!</definedName>
    <definedName name="_TAB2" localSheetId="13">#REF!</definedName>
    <definedName name="_TAB2" localSheetId="12">#REF!</definedName>
    <definedName name="_TAB2" localSheetId="15">#REF!</definedName>
    <definedName name="_TAB2" localSheetId="14">#REF!</definedName>
    <definedName name="_TAB2" localSheetId="17">#REF!</definedName>
    <definedName name="_TAB2" localSheetId="16">#REF!</definedName>
    <definedName name="_TAB2" localSheetId="19">#REF!</definedName>
    <definedName name="_TAB2" localSheetId="18">#REF!</definedName>
    <definedName name="_TAB2" localSheetId="21">#REF!</definedName>
    <definedName name="_TAB2" localSheetId="20">#REF!</definedName>
    <definedName name="_TAB2" localSheetId="23">#REF!</definedName>
    <definedName name="_TAB2" localSheetId="22">#REF!</definedName>
    <definedName name="_TAB2" localSheetId="27">#REF!</definedName>
    <definedName name="_TAB2" localSheetId="26">#REF!</definedName>
    <definedName name="_TAB2" localSheetId="29">#REF!</definedName>
    <definedName name="_TAB2" localSheetId="28">#REF!</definedName>
    <definedName name="_TAB2" localSheetId="25">#REF!</definedName>
    <definedName name="_TAB2" localSheetId="24">#REF!</definedName>
    <definedName name="_TAB2" localSheetId="82">#REF!</definedName>
    <definedName name="_TAB2" localSheetId="83">#REF!</definedName>
    <definedName name="_TAB2" localSheetId="31">#REF!</definedName>
    <definedName name="_TAB2" localSheetId="30">#REF!</definedName>
    <definedName name="_TAB2" localSheetId="33">#REF!</definedName>
    <definedName name="_TAB2" localSheetId="32">#REF!</definedName>
    <definedName name="_TAB2" localSheetId="35">#REF!</definedName>
    <definedName name="_TAB2" localSheetId="34">#REF!</definedName>
    <definedName name="_TAB2" localSheetId="37">#REF!</definedName>
    <definedName name="_TAB2" localSheetId="36">#REF!</definedName>
    <definedName name="_TAB2" localSheetId="39">#REF!</definedName>
    <definedName name="_TAB2" localSheetId="38">#REF!</definedName>
    <definedName name="_TAB2" localSheetId="41">#REF!</definedName>
    <definedName name="_TAB2" localSheetId="40">#REF!</definedName>
    <definedName name="_TAB2" localSheetId="43">#REF!</definedName>
    <definedName name="_TAB2" localSheetId="42">#REF!</definedName>
    <definedName name="_TAB2" localSheetId="45">#REF!</definedName>
    <definedName name="_TAB2" localSheetId="44">#REF!</definedName>
    <definedName name="_TAB2" localSheetId="47">#REF!</definedName>
    <definedName name="_TAB2" localSheetId="46">#REF!</definedName>
    <definedName name="_TAB2" localSheetId="49">#REF!</definedName>
    <definedName name="_TAB2" localSheetId="48">#REF!</definedName>
    <definedName name="_TAB2" localSheetId="51">#REF!</definedName>
    <definedName name="_TAB2" localSheetId="50">#REF!</definedName>
    <definedName name="_TAB2" localSheetId="53">#REF!</definedName>
    <definedName name="_TAB2" localSheetId="52">#REF!</definedName>
    <definedName name="_TAB2" localSheetId="55">#REF!</definedName>
    <definedName name="_TAB2" localSheetId="54">#REF!</definedName>
    <definedName name="_TAB2" localSheetId="57">#REF!</definedName>
    <definedName name="_TAB2" localSheetId="56">#REF!</definedName>
    <definedName name="_TAB2" localSheetId="59">#REF!</definedName>
    <definedName name="_TAB2" localSheetId="58">#REF!</definedName>
    <definedName name="_TAB2" localSheetId="61">#REF!</definedName>
    <definedName name="_TAB2" localSheetId="60">#REF!</definedName>
    <definedName name="_TAB2" localSheetId="63">#REF!</definedName>
    <definedName name="_TAB2" localSheetId="62">#REF!</definedName>
    <definedName name="_TAB2" localSheetId="65">#REF!</definedName>
    <definedName name="_TAB2" localSheetId="64">#REF!</definedName>
    <definedName name="_TAB2" localSheetId="67">#REF!</definedName>
    <definedName name="_TAB2" localSheetId="66">#REF!</definedName>
    <definedName name="_TAB2" localSheetId="69">#REF!</definedName>
    <definedName name="_TAB2" localSheetId="68">#REF!</definedName>
    <definedName name="_TAB2" localSheetId="71">#REF!</definedName>
    <definedName name="_TAB2" localSheetId="70">#REF!</definedName>
    <definedName name="_TAB2" localSheetId="72">#REF!</definedName>
    <definedName name="_TAB2" localSheetId="73">#REF!</definedName>
    <definedName name="_TAB2" localSheetId="75">#REF!</definedName>
    <definedName name="_TAB2" localSheetId="74">#REF!</definedName>
    <definedName name="_TAB2" localSheetId="77">#REF!</definedName>
    <definedName name="_TAB2" localSheetId="76">#REF!</definedName>
    <definedName name="_TAB2" localSheetId="79">#REF!</definedName>
    <definedName name="_TAB2" localSheetId="78">#REF!</definedName>
    <definedName name="_TAB2" localSheetId="81">#REF!</definedName>
    <definedName name="_TAB2" localSheetId="80">#REF!</definedName>
    <definedName name="_TAB2">#REF!</definedName>
    <definedName name="AAAAA" localSheetId="10" hidden="1">[1]EVAREBR!#REF!</definedName>
    <definedName name="AAAAA" localSheetId="11" hidden="1">[1]EVAREBR!#REF!</definedName>
    <definedName name="AAAAA" localSheetId="13" hidden="1">[1]EVAREBR!#REF!</definedName>
    <definedName name="AAAAA" localSheetId="12" hidden="1">[1]EVAREBR!#REF!</definedName>
    <definedName name="AAAAA" localSheetId="15" hidden="1">[1]EVAREBR!#REF!</definedName>
    <definedName name="AAAAA" localSheetId="14" hidden="1">[1]EVAREBR!#REF!</definedName>
    <definedName name="AAAAA" localSheetId="17" hidden="1">[1]EVAREBR!#REF!</definedName>
    <definedName name="AAAAA" localSheetId="16" hidden="1">[1]EVAREBR!#REF!</definedName>
    <definedName name="AAAAA" localSheetId="19" hidden="1">[1]EVAREBR!#REF!</definedName>
    <definedName name="AAAAA" localSheetId="18" hidden="1">[1]EVAREBR!#REF!</definedName>
    <definedName name="AAAAA" localSheetId="21" hidden="1">[1]EVAREBR!#REF!</definedName>
    <definedName name="AAAAA" localSheetId="20" hidden="1">[1]EVAREBR!#REF!</definedName>
    <definedName name="AAAAA" localSheetId="23" hidden="1">[1]EVAREBR!#REF!</definedName>
    <definedName name="AAAAA" localSheetId="22" hidden="1">[1]EVAREBR!#REF!</definedName>
    <definedName name="AAAAA" localSheetId="27" hidden="1">[1]EVAREBR!#REF!</definedName>
    <definedName name="AAAAA" localSheetId="26" hidden="1">[1]EVAREBR!#REF!</definedName>
    <definedName name="AAAAA" localSheetId="29" hidden="1">[1]EVAREBR!#REF!</definedName>
    <definedName name="AAAAA" localSheetId="28" hidden="1">[1]EVAREBR!#REF!</definedName>
    <definedName name="AAAAA" localSheetId="25" hidden="1">[1]EVAREBR!#REF!</definedName>
    <definedName name="AAAAA" localSheetId="24" hidden="1">[1]EVAREBR!#REF!</definedName>
    <definedName name="AAAAA" localSheetId="82" hidden="1">[1]EVAREBR!#REF!</definedName>
    <definedName name="AAAAA" localSheetId="83" hidden="1">[1]EVAREBR!#REF!</definedName>
    <definedName name="AAAAA" localSheetId="31" hidden="1">[1]EVAREBR!#REF!</definedName>
    <definedName name="AAAAA" localSheetId="30" hidden="1">[1]EVAREBR!#REF!</definedName>
    <definedName name="AAAAA" localSheetId="33" hidden="1">[1]EVAREBR!#REF!</definedName>
    <definedName name="AAAAA" localSheetId="32" hidden="1">[1]EVAREBR!#REF!</definedName>
    <definedName name="AAAAA" localSheetId="35" hidden="1">[1]EVAREBR!#REF!</definedName>
    <definedName name="AAAAA" localSheetId="34" hidden="1">[1]EVAREBR!#REF!</definedName>
    <definedName name="AAAAA" localSheetId="37" hidden="1">[1]EVAREBR!#REF!</definedName>
    <definedName name="AAAAA" localSheetId="36" hidden="1">[1]EVAREBR!#REF!</definedName>
    <definedName name="AAAAA" localSheetId="39" hidden="1">[1]EVAREBR!#REF!</definedName>
    <definedName name="AAAAA" localSheetId="38" hidden="1">[1]EVAREBR!#REF!</definedName>
    <definedName name="AAAAA" localSheetId="41" hidden="1">[1]EVAREBR!#REF!</definedName>
    <definedName name="AAAAA" localSheetId="40" hidden="1">[1]EVAREBR!#REF!</definedName>
    <definedName name="AAAAA" localSheetId="43" hidden="1">[1]EVAREBR!#REF!</definedName>
    <definedName name="AAAAA" localSheetId="42" hidden="1">[1]EVAREBR!#REF!</definedName>
    <definedName name="AAAAA" localSheetId="45" hidden="1">[1]EVAREBR!#REF!</definedName>
    <definedName name="AAAAA" localSheetId="44" hidden="1">[1]EVAREBR!#REF!</definedName>
    <definedName name="AAAAA" localSheetId="47" hidden="1">[1]EVAREBR!#REF!</definedName>
    <definedName name="AAAAA" localSheetId="46" hidden="1">[1]EVAREBR!#REF!</definedName>
    <definedName name="AAAAA" localSheetId="49" hidden="1">[1]EVAREBR!#REF!</definedName>
    <definedName name="AAAAA" localSheetId="48" hidden="1">[1]EVAREBR!#REF!</definedName>
    <definedName name="AAAAA" localSheetId="51" hidden="1">[1]EVAREBR!#REF!</definedName>
    <definedName name="AAAAA" localSheetId="50" hidden="1">[1]EVAREBR!#REF!</definedName>
    <definedName name="AAAAA" localSheetId="53" hidden="1">[1]EVAREBR!#REF!</definedName>
    <definedName name="AAAAA" localSheetId="52" hidden="1">[1]EVAREBR!#REF!</definedName>
    <definedName name="AAAAA" localSheetId="55" hidden="1">[1]EVAREBR!#REF!</definedName>
    <definedName name="AAAAA" localSheetId="54" hidden="1">[1]EVAREBR!#REF!</definedName>
    <definedName name="AAAAA" localSheetId="57" hidden="1">[1]EVAREBR!#REF!</definedName>
    <definedName name="AAAAA" localSheetId="56" hidden="1">[1]EVAREBR!#REF!</definedName>
    <definedName name="AAAAA" localSheetId="59" hidden="1">[1]EVAREBR!#REF!</definedName>
    <definedName name="AAAAA" localSheetId="58" hidden="1">[1]EVAREBR!#REF!</definedName>
    <definedName name="AAAAA" localSheetId="61" hidden="1">[1]EVAREBR!#REF!</definedName>
    <definedName name="AAAAA" localSheetId="60" hidden="1">[1]EVAREBR!#REF!</definedName>
    <definedName name="AAAAA" localSheetId="63" hidden="1">[1]EVAREBR!#REF!</definedName>
    <definedName name="AAAAA" localSheetId="62" hidden="1">[1]EVAREBR!#REF!</definedName>
    <definedName name="AAAAA" localSheetId="65" hidden="1">[1]EVAREBR!#REF!</definedName>
    <definedName name="AAAAA" localSheetId="64" hidden="1">[1]EVAREBR!#REF!</definedName>
    <definedName name="AAAAA" localSheetId="67" hidden="1">[1]EVAREBR!#REF!</definedName>
    <definedName name="AAAAA" localSheetId="66" hidden="1">[1]EVAREBR!#REF!</definedName>
    <definedName name="AAAAA" localSheetId="69" hidden="1">[1]EVAREBR!#REF!</definedName>
    <definedName name="AAAAA" localSheetId="68" hidden="1">[1]EVAREBR!#REF!</definedName>
    <definedName name="AAAAA" localSheetId="71" hidden="1">[1]EVAREBR!#REF!</definedName>
    <definedName name="AAAAA" localSheetId="70" hidden="1">[1]EVAREBR!#REF!</definedName>
    <definedName name="AAAAA" localSheetId="72" hidden="1">[1]EVAREBR!#REF!</definedName>
    <definedName name="AAAAA" localSheetId="73" hidden="1">[1]EVAREBR!#REF!</definedName>
    <definedName name="AAAAA" localSheetId="75" hidden="1">[1]EVAREBR!#REF!</definedName>
    <definedName name="AAAAA" localSheetId="74" hidden="1">[1]EVAREBR!#REF!</definedName>
    <definedName name="AAAAA" localSheetId="77" hidden="1">[1]EVAREBR!#REF!</definedName>
    <definedName name="AAAAA" localSheetId="76" hidden="1">[1]EVAREBR!#REF!</definedName>
    <definedName name="AAAAA" localSheetId="79" hidden="1">[1]EVAREBR!#REF!</definedName>
    <definedName name="AAAAA" localSheetId="78" hidden="1">[1]EVAREBR!#REF!</definedName>
    <definedName name="AAAAA" localSheetId="81" hidden="1">[1]EVAREBR!#REF!</definedName>
    <definedName name="AAAAA" localSheetId="80" hidden="1">[1]EVAREBR!#REF!</definedName>
    <definedName name="AAAAA" hidden="1">[1]EVAREBR!#REF!</definedName>
    <definedName name="BA_SUL">#N/A</definedName>
    <definedName name="DF" localSheetId="10">[2]MILHO1A!#REF!</definedName>
    <definedName name="DF" localSheetId="11">[2]MILHO1A!#REF!</definedName>
    <definedName name="DF" localSheetId="13">[2]MILHO1A!#REF!</definedName>
    <definedName name="DF" localSheetId="12">[2]MILHO1A!#REF!</definedName>
    <definedName name="DF" localSheetId="15">[2]MILHO1A!#REF!</definedName>
    <definedName name="DF" localSheetId="14">[2]MILHO1A!#REF!</definedName>
    <definedName name="DF" localSheetId="17">[2]MILHO1A!#REF!</definedName>
    <definedName name="DF" localSheetId="16">[2]MILHO1A!#REF!</definedName>
    <definedName name="DF" localSheetId="19">[2]MILHO1A!#REF!</definedName>
    <definedName name="DF" localSheetId="18">[2]MILHO1A!#REF!</definedName>
    <definedName name="DF" localSheetId="21">[2]MILHO1A!#REF!</definedName>
    <definedName name="DF" localSheetId="20">[2]MILHO1A!#REF!</definedName>
    <definedName name="DF" localSheetId="23">[2]MILHO1A!#REF!</definedName>
    <definedName name="DF" localSheetId="22">[2]MILHO1A!#REF!</definedName>
    <definedName name="DF" localSheetId="27">[2]MILHO1A!#REF!</definedName>
    <definedName name="DF" localSheetId="26">[2]MILHO1A!#REF!</definedName>
    <definedName name="DF" localSheetId="29">[2]MILHO1A!#REF!</definedName>
    <definedName name="DF" localSheetId="28">[2]MILHO1A!#REF!</definedName>
    <definedName name="DF" localSheetId="25">[2]MILHO1A!#REF!</definedName>
    <definedName name="DF" localSheetId="24">[2]MILHO1A!#REF!</definedName>
    <definedName name="DF" localSheetId="82">[2]MILHO1A!#REF!</definedName>
    <definedName name="DF" localSheetId="83">[2]MILHO1A!#REF!</definedName>
    <definedName name="DF" localSheetId="31">[2]MILHO1A!#REF!</definedName>
    <definedName name="DF" localSheetId="30">[2]MILHO1A!#REF!</definedName>
    <definedName name="DF" localSheetId="33">[2]MILHO1A!#REF!</definedName>
    <definedName name="DF" localSheetId="32">[2]MILHO1A!#REF!</definedName>
    <definedName name="DF" localSheetId="35">[2]MILHO1A!#REF!</definedName>
    <definedName name="DF" localSheetId="34">[2]MILHO1A!#REF!</definedName>
    <definedName name="DF" localSheetId="37">[2]MILHO1A!#REF!</definedName>
    <definedName name="DF" localSheetId="36">[2]MILHO1A!#REF!</definedName>
    <definedName name="DF" localSheetId="39">[2]MILHO1A!#REF!</definedName>
    <definedName name="DF" localSheetId="38">[2]MILHO1A!#REF!</definedName>
    <definedName name="DF" localSheetId="41">[2]MILHO1A!#REF!</definedName>
    <definedName name="DF" localSheetId="40">[2]MILHO1A!#REF!</definedName>
    <definedName name="DF" localSheetId="43">[2]MILHO1A!#REF!</definedName>
    <definedName name="DF" localSheetId="42">[2]MILHO1A!#REF!</definedName>
    <definedName name="DF" localSheetId="45">[2]MILHO1A!#REF!</definedName>
    <definedName name="DF" localSheetId="44">[2]MILHO1A!#REF!</definedName>
    <definedName name="DF" localSheetId="47">[2]MILHO1A!#REF!</definedName>
    <definedName name="DF" localSheetId="46">[2]MILHO1A!#REF!</definedName>
    <definedName name="DF" localSheetId="49">[2]MILHO1A!#REF!</definedName>
    <definedName name="DF" localSheetId="48">[2]MILHO1A!#REF!</definedName>
    <definedName name="DF" localSheetId="51">[2]MILHO1A!#REF!</definedName>
    <definedName name="DF" localSheetId="50">[2]MILHO1A!#REF!</definedName>
    <definedName name="DF" localSheetId="53">[2]MILHO1A!#REF!</definedName>
    <definedName name="DF" localSheetId="52">[2]MILHO1A!#REF!</definedName>
    <definedName name="DF" localSheetId="55">[2]MILHO1A!#REF!</definedName>
    <definedName name="DF" localSheetId="54">[2]MILHO1A!#REF!</definedName>
    <definedName name="DF" localSheetId="57">[2]MILHO1A!#REF!</definedName>
    <definedName name="DF" localSheetId="56">[2]MILHO1A!#REF!</definedName>
    <definedName name="DF" localSheetId="59">[2]MILHO1A!#REF!</definedName>
    <definedName name="DF" localSheetId="58">[2]MILHO1A!#REF!</definedName>
    <definedName name="DF" localSheetId="61">[2]MILHO1A!#REF!</definedName>
    <definedName name="DF" localSheetId="60">[2]MILHO1A!#REF!</definedName>
    <definedName name="DF" localSheetId="63">[2]MILHO1A!#REF!</definedName>
    <definedName name="DF" localSheetId="62">[2]MILHO1A!#REF!</definedName>
    <definedName name="DF" localSheetId="65">[2]MILHO1A!#REF!</definedName>
    <definedName name="DF" localSheetId="64">[2]MILHO1A!#REF!</definedName>
    <definedName name="DF" localSheetId="67">[2]MILHO1A!#REF!</definedName>
    <definedName name="DF" localSheetId="66">[2]MILHO1A!#REF!</definedName>
    <definedName name="DF" localSheetId="69">[2]MILHO1A!#REF!</definedName>
    <definedName name="DF" localSheetId="68">[2]MILHO1A!#REF!</definedName>
    <definedName name="DF" localSheetId="71">[2]MILHO1A!#REF!</definedName>
    <definedName name="DF" localSheetId="70">[2]MILHO1A!#REF!</definedName>
    <definedName name="DF" localSheetId="72">[2]MILHO1A!#REF!</definedName>
    <definedName name="DF" localSheetId="73">[2]MILHO1A!#REF!</definedName>
    <definedName name="DF" localSheetId="75">[2]MILHO1A!#REF!</definedName>
    <definedName name="DF" localSheetId="74">[2]MILHO1A!#REF!</definedName>
    <definedName name="DF" localSheetId="77">[2]MILHO1A!#REF!</definedName>
    <definedName name="DF" localSheetId="76">[2]MILHO1A!#REF!</definedName>
    <definedName name="DF" localSheetId="79">[2]MILHO1A!#REF!</definedName>
    <definedName name="DF" localSheetId="78">[2]MILHO1A!#REF!</definedName>
    <definedName name="DF" localSheetId="81">[2]MILHO1A!#REF!</definedName>
    <definedName name="DF" localSheetId="80">[2]MILHO1A!#REF!</definedName>
    <definedName name="DF">[2]MILHO1A!#REF!</definedName>
    <definedName name="ES" localSheetId="10">[2]MILHO1A!#REF!</definedName>
    <definedName name="ES" localSheetId="11">[2]MILHO1A!#REF!</definedName>
    <definedName name="ES" localSheetId="13">[2]MILHO1A!#REF!</definedName>
    <definedName name="ES" localSheetId="12">[2]MILHO1A!#REF!</definedName>
    <definedName name="ES" localSheetId="15">[2]MILHO1A!#REF!</definedName>
    <definedName name="ES" localSheetId="14">[2]MILHO1A!#REF!</definedName>
    <definedName name="ES" localSheetId="17">[2]MILHO1A!#REF!</definedName>
    <definedName name="ES" localSheetId="16">[2]MILHO1A!#REF!</definedName>
    <definedName name="ES" localSheetId="19">[2]MILHO1A!#REF!</definedName>
    <definedName name="ES" localSheetId="18">[2]MILHO1A!#REF!</definedName>
    <definedName name="ES" localSheetId="21">[2]MILHO1A!#REF!</definedName>
    <definedName name="ES" localSheetId="20">[2]MILHO1A!#REF!</definedName>
    <definedName name="ES" localSheetId="23">[2]MILHO1A!#REF!</definedName>
    <definedName name="ES" localSheetId="22">[2]MILHO1A!#REF!</definedName>
    <definedName name="ES" localSheetId="27">[2]MILHO1A!#REF!</definedName>
    <definedName name="ES" localSheetId="26">[2]MILHO1A!#REF!</definedName>
    <definedName name="ES" localSheetId="29">[2]MILHO1A!#REF!</definedName>
    <definedName name="ES" localSheetId="28">[2]MILHO1A!#REF!</definedName>
    <definedName name="ES" localSheetId="25">[2]MILHO1A!#REF!</definedName>
    <definedName name="ES" localSheetId="24">[2]MILHO1A!#REF!</definedName>
    <definedName name="ES" localSheetId="83">[2]MILHO1A!#REF!</definedName>
    <definedName name="ES" localSheetId="31">[2]MILHO1A!#REF!</definedName>
    <definedName name="ES" localSheetId="30">[2]MILHO1A!#REF!</definedName>
    <definedName name="ES" localSheetId="33">[2]MILHO1A!#REF!</definedName>
    <definedName name="ES" localSheetId="32">[2]MILHO1A!#REF!</definedName>
    <definedName name="ES" localSheetId="35">[2]MILHO1A!#REF!</definedName>
    <definedName name="ES" localSheetId="34">[2]MILHO1A!#REF!</definedName>
    <definedName name="ES" localSheetId="37">[2]MILHO1A!#REF!</definedName>
    <definedName name="ES" localSheetId="36">[2]MILHO1A!#REF!</definedName>
    <definedName name="ES" localSheetId="39">[2]MILHO1A!#REF!</definedName>
    <definedName name="ES" localSheetId="38">[2]MILHO1A!#REF!</definedName>
    <definedName name="ES" localSheetId="41">[2]MILHO1A!#REF!</definedName>
    <definedName name="ES" localSheetId="40">[2]MILHO1A!#REF!</definedName>
    <definedName name="ES" localSheetId="43">[2]MILHO1A!#REF!</definedName>
    <definedName name="ES" localSheetId="42">[2]MILHO1A!#REF!</definedName>
    <definedName name="ES" localSheetId="45">[2]MILHO1A!#REF!</definedName>
    <definedName name="ES" localSheetId="44">[2]MILHO1A!#REF!</definedName>
    <definedName name="ES" localSheetId="47">[2]MILHO1A!#REF!</definedName>
    <definedName name="ES" localSheetId="46">[2]MILHO1A!#REF!</definedName>
    <definedName name="ES" localSheetId="49">[2]MILHO1A!#REF!</definedName>
    <definedName name="ES" localSheetId="48">[2]MILHO1A!#REF!</definedName>
    <definedName name="ES" localSheetId="51">[2]MILHO1A!#REF!</definedName>
    <definedName name="ES" localSheetId="50">[2]MILHO1A!#REF!</definedName>
    <definedName name="ES" localSheetId="53">[2]MILHO1A!#REF!</definedName>
    <definedName name="ES" localSheetId="52">[2]MILHO1A!#REF!</definedName>
    <definedName name="ES" localSheetId="55">[2]MILHO1A!#REF!</definedName>
    <definedName name="ES" localSheetId="54">[2]MILHO1A!#REF!</definedName>
    <definedName name="ES" localSheetId="57">[2]MILHO1A!#REF!</definedName>
    <definedName name="ES" localSheetId="56">[2]MILHO1A!#REF!</definedName>
    <definedName name="ES" localSheetId="59">[2]MILHO1A!#REF!</definedName>
    <definedName name="ES" localSheetId="58">[2]MILHO1A!#REF!</definedName>
    <definedName name="ES" localSheetId="61">[2]MILHO1A!#REF!</definedName>
    <definedName name="ES" localSheetId="60">[2]MILHO1A!#REF!</definedName>
    <definedName name="ES" localSheetId="63">[2]MILHO1A!#REF!</definedName>
    <definedName name="ES" localSheetId="62">[2]MILHO1A!#REF!</definedName>
    <definedName name="ES" localSheetId="65">[2]MILHO1A!#REF!</definedName>
    <definedName name="ES" localSheetId="64">[2]MILHO1A!#REF!</definedName>
    <definedName name="ES" localSheetId="67">[2]MILHO1A!#REF!</definedName>
    <definedName name="ES" localSheetId="66">[2]MILHO1A!#REF!</definedName>
    <definedName name="ES" localSheetId="69">[2]MILHO1A!#REF!</definedName>
    <definedName name="ES" localSheetId="68">[2]MILHO1A!#REF!</definedName>
    <definedName name="ES" localSheetId="71">[2]MILHO1A!#REF!</definedName>
    <definedName name="ES" localSheetId="70">[2]MILHO1A!#REF!</definedName>
    <definedName name="ES" localSheetId="72">[2]MILHO1A!#REF!</definedName>
    <definedName name="ES" localSheetId="73">[2]MILHO1A!#REF!</definedName>
    <definedName name="ES" localSheetId="75">[2]MILHO1A!#REF!</definedName>
    <definedName name="ES" localSheetId="74">[2]MILHO1A!#REF!</definedName>
    <definedName name="ES" localSheetId="77">[2]MILHO1A!#REF!</definedName>
    <definedName name="ES" localSheetId="76">[2]MILHO1A!#REF!</definedName>
    <definedName name="ES" localSheetId="79">[2]MILHO1A!#REF!</definedName>
    <definedName name="ES" localSheetId="78">[2]MILHO1A!#REF!</definedName>
    <definedName name="ES" localSheetId="81">[2]MILHO1A!#REF!</definedName>
    <definedName name="ES" localSheetId="80">[2]MILHO1A!#REF!</definedName>
    <definedName name="ES">[2]MILHO1A!#REF!</definedName>
    <definedName name="GO" localSheetId="10">[2]MILHO1A!#REF!</definedName>
    <definedName name="GO" localSheetId="11">[2]MILHO1A!#REF!</definedName>
    <definedName name="GO" localSheetId="13">[2]MILHO1A!#REF!</definedName>
    <definedName name="GO" localSheetId="12">[2]MILHO1A!#REF!</definedName>
    <definedName name="GO" localSheetId="15">[2]MILHO1A!#REF!</definedName>
    <definedName name="GO" localSheetId="14">[2]MILHO1A!#REF!</definedName>
    <definedName name="GO" localSheetId="17">[2]MILHO1A!#REF!</definedName>
    <definedName name="GO" localSheetId="16">[2]MILHO1A!#REF!</definedName>
    <definedName name="GO" localSheetId="19">[2]MILHO1A!#REF!</definedName>
    <definedName name="GO" localSheetId="18">[2]MILHO1A!#REF!</definedName>
    <definedName name="GO" localSheetId="21">[2]MILHO1A!#REF!</definedName>
    <definedName name="GO" localSheetId="20">[2]MILHO1A!#REF!</definedName>
    <definedName name="GO" localSheetId="23">[2]MILHO1A!#REF!</definedName>
    <definedName name="GO" localSheetId="22">[2]MILHO1A!#REF!</definedName>
    <definedName name="GO" localSheetId="27">[2]MILHO1A!#REF!</definedName>
    <definedName name="GO" localSheetId="26">[2]MILHO1A!#REF!</definedName>
    <definedName name="GO" localSheetId="29">[2]MILHO1A!#REF!</definedName>
    <definedName name="GO" localSheetId="28">[2]MILHO1A!#REF!</definedName>
    <definedName name="GO" localSheetId="25">[2]MILHO1A!#REF!</definedName>
    <definedName name="GO" localSheetId="24">[2]MILHO1A!#REF!</definedName>
    <definedName name="GO" localSheetId="83">[2]MILHO1A!#REF!</definedName>
    <definedName name="GO" localSheetId="31">[2]MILHO1A!#REF!</definedName>
    <definedName name="GO" localSheetId="30">[2]MILHO1A!#REF!</definedName>
    <definedName name="GO" localSheetId="33">[2]MILHO1A!#REF!</definedName>
    <definedName name="GO" localSheetId="32">[2]MILHO1A!#REF!</definedName>
    <definedName name="GO" localSheetId="35">[2]MILHO1A!#REF!</definedName>
    <definedName name="GO" localSheetId="34">[2]MILHO1A!#REF!</definedName>
    <definedName name="GO" localSheetId="37">[2]MILHO1A!#REF!</definedName>
    <definedName name="GO" localSheetId="36">[2]MILHO1A!#REF!</definedName>
    <definedName name="GO" localSheetId="39">[2]MILHO1A!#REF!</definedName>
    <definedName name="GO" localSheetId="38">[2]MILHO1A!#REF!</definedName>
    <definedName name="GO" localSheetId="41">[2]MILHO1A!#REF!</definedName>
    <definedName name="GO" localSheetId="40">[2]MILHO1A!#REF!</definedName>
    <definedName name="GO" localSheetId="43">[2]MILHO1A!#REF!</definedName>
    <definedName name="GO" localSheetId="42">[2]MILHO1A!#REF!</definedName>
    <definedName name="GO" localSheetId="45">[2]MILHO1A!#REF!</definedName>
    <definedName name="GO" localSheetId="44">[2]MILHO1A!#REF!</definedName>
    <definedName name="GO" localSheetId="47">[2]MILHO1A!#REF!</definedName>
    <definedName name="GO" localSheetId="46">[2]MILHO1A!#REF!</definedName>
    <definedName name="GO" localSheetId="49">[2]MILHO1A!#REF!</definedName>
    <definedName name="GO" localSheetId="48">[2]MILHO1A!#REF!</definedName>
    <definedName name="GO" localSheetId="51">[2]MILHO1A!#REF!</definedName>
    <definedName name="GO" localSheetId="50">[2]MILHO1A!#REF!</definedName>
    <definedName name="GO" localSheetId="53">[2]MILHO1A!#REF!</definedName>
    <definedName name="GO" localSheetId="52">[2]MILHO1A!#REF!</definedName>
    <definedName name="GO" localSheetId="55">[2]MILHO1A!#REF!</definedName>
    <definedName name="GO" localSheetId="54">[2]MILHO1A!#REF!</definedName>
    <definedName name="GO" localSheetId="57">[2]MILHO1A!#REF!</definedName>
    <definedName name="GO" localSheetId="56">[2]MILHO1A!#REF!</definedName>
    <definedName name="GO" localSheetId="59">[2]MILHO1A!#REF!</definedName>
    <definedName name="GO" localSheetId="58">[2]MILHO1A!#REF!</definedName>
    <definedName name="GO" localSheetId="61">[2]MILHO1A!#REF!</definedName>
    <definedName name="GO" localSheetId="60">[2]MILHO1A!#REF!</definedName>
    <definedName name="GO" localSheetId="63">[2]MILHO1A!#REF!</definedName>
    <definedName name="GO" localSheetId="62">[2]MILHO1A!#REF!</definedName>
    <definedName name="GO" localSheetId="65">[2]MILHO1A!#REF!</definedName>
    <definedName name="GO" localSheetId="64">[2]MILHO1A!#REF!</definedName>
    <definedName name="GO" localSheetId="67">[2]MILHO1A!#REF!</definedName>
    <definedName name="GO" localSheetId="66">[2]MILHO1A!#REF!</definedName>
    <definedName name="GO" localSheetId="69">[2]MILHO1A!#REF!</definedName>
    <definedName name="GO" localSheetId="68">[2]MILHO1A!#REF!</definedName>
    <definedName name="GO" localSheetId="71">[2]MILHO1A!#REF!</definedName>
    <definedName name="GO" localSheetId="70">[2]MILHO1A!#REF!</definedName>
    <definedName name="GO" localSheetId="72">[2]MILHO1A!#REF!</definedName>
    <definedName name="GO" localSheetId="73">[2]MILHO1A!#REF!</definedName>
    <definedName name="GO" localSheetId="75">[2]MILHO1A!#REF!</definedName>
    <definedName name="GO" localSheetId="74">[2]MILHO1A!#REF!</definedName>
    <definedName name="GO" localSheetId="77">[2]MILHO1A!#REF!</definedName>
    <definedName name="GO" localSheetId="76">[2]MILHO1A!#REF!</definedName>
    <definedName name="GO" localSheetId="79">[2]MILHO1A!#REF!</definedName>
    <definedName name="GO" localSheetId="78">[2]MILHO1A!#REF!</definedName>
    <definedName name="GO" localSheetId="81">[2]MILHO1A!#REF!</definedName>
    <definedName name="GO" localSheetId="80">[2]MILHO1A!#REF!</definedName>
    <definedName name="GO">[2]MILHO1A!#REF!</definedName>
    <definedName name="MG" localSheetId="10">[2]MILHO1A!#REF!</definedName>
    <definedName name="MG" localSheetId="11">[2]MILHO1A!#REF!</definedName>
    <definedName name="MG" localSheetId="13">[2]MILHO1A!#REF!</definedName>
    <definedName name="MG" localSheetId="12">[2]MILHO1A!#REF!</definedName>
    <definedName name="MG" localSheetId="15">[2]MILHO1A!#REF!</definedName>
    <definedName name="MG" localSheetId="14">[2]MILHO1A!#REF!</definedName>
    <definedName name="MG" localSheetId="17">[2]MILHO1A!#REF!</definedName>
    <definedName name="MG" localSheetId="16">[2]MILHO1A!#REF!</definedName>
    <definedName name="MG" localSheetId="19">[2]MILHO1A!#REF!</definedName>
    <definedName name="MG" localSheetId="18">[2]MILHO1A!#REF!</definedName>
    <definedName name="MG" localSheetId="21">[2]MILHO1A!#REF!</definedName>
    <definedName name="MG" localSheetId="20">[2]MILHO1A!#REF!</definedName>
    <definedName name="MG" localSheetId="23">[2]MILHO1A!#REF!</definedName>
    <definedName name="MG" localSheetId="22">[2]MILHO1A!#REF!</definedName>
    <definedName name="MG" localSheetId="27">[2]MILHO1A!#REF!</definedName>
    <definedName name="MG" localSheetId="26">[2]MILHO1A!#REF!</definedName>
    <definedName name="MG" localSheetId="29">[2]MILHO1A!#REF!</definedName>
    <definedName name="MG" localSheetId="28">[2]MILHO1A!#REF!</definedName>
    <definedName name="MG" localSheetId="25">[2]MILHO1A!#REF!</definedName>
    <definedName name="MG" localSheetId="24">[2]MILHO1A!#REF!</definedName>
    <definedName name="MG" localSheetId="83">[2]MILHO1A!#REF!</definedName>
    <definedName name="MG" localSheetId="31">[2]MILHO1A!#REF!</definedName>
    <definedName name="MG" localSheetId="30">[2]MILHO1A!#REF!</definedName>
    <definedName name="MG" localSheetId="33">[2]MILHO1A!#REF!</definedName>
    <definedName name="MG" localSheetId="32">[2]MILHO1A!#REF!</definedName>
    <definedName name="MG" localSheetId="35">[2]MILHO1A!#REF!</definedName>
    <definedName name="MG" localSheetId="34">[2]MILHO1A!#REF!</definedName>
    <definedName name="MG" localSheetId="37">[2]MILHO1A!#REF!</definedName>
    <definedName name="MG" localSheetId="36">[2]MILHO1A!#REF!</definedName>
    <definedName name="MG" localSheetId="39">[2]MILHO1A!#REF!</definedName>
    <definedName name="MG" localSheetId="38">[2]MILHO1A!#REF!</definedName>
    <definedName name="MG" localSheetId="41">[2]MILHO1A!#REF!</definedName>
    <definedName name="MG" localSheetId="40">[2]MILHO1A!#REF!</definedName>
    <definedName name="MG" localSheetId="43">[2]MILHO1A!#REF!</definedName>
    <definedName name="MG" localSheetId="42">[2]MILHO1A!#REF!</definedName>
    <definedName name="MG" localSheetId="45">[2]MILHO1A!#REF!</definedName>
    <definedName name="MG" localSheetId="44">[2]MILHO1A!#REF!</definedName>
    <definedName name="MG" localSheetId="47">[2]MILHO1A!#REF!</definedName>
    <definedName name="MG" localSheetId="46">[2]MILHO1A!#REF!</definedName>
    <definedName name="MG" localSheetId="49">[2]MILHO1A!#REF!</definedName>
    <definedName name="MG" localSheetId="48">[2]MILHO1A!#REF!</definedName>
    <definedName name="MG" localSheetId="51">[2]MILHO1A!#REF!</definedName>
    <definedName name="MG" localSheetId="50">[2]MILHO1A!#REF!</definedName>
    <definedName name="MG" localSheetId="53">[2]MILHO1A!#REF!</definedName>
    <definedName name="MG" localSheetId="52">[2]MILHO1A!#REF!</definedName>
    <definedName name="MG" localSheetId="55">[2]MILHO1A!#REF!</definedName>
    <definedName name="MG" localSheetId="54">[2]MILHO1A!#REF!</definedName>
    <definedName name="MG" localSheetId="57">[2]MILHO1A!#REF!</definedName>
    <definedName name="MG" localSheetId="56">[2]MILHO1A!#REF!</definedName>
    <definedName name="MG" localSheetId="59">[2]MILHO1A!#REF!</definedName>
    <definedName name="MG" localSheetId="58">[2]MILHO1A!#REF!</definedName>
    <definedName name="MG" localSheetId="61">[2]MILHO1A!#REF!</definedName>
    <definedName name="MG" localSheetId="60">[2]MILHO1A!#REF!</definedName>
    <definedName name="MG" localSheetId="63">[2]MILHO1A!#REF!</definedName>
    <definedName name="MG" localSheetId="62">[2]MILHO1A!#REF!</definedName>
    <definedName name="MG" localSheetId="65">[2]MILHO1A!#REF!</definedName>
    <definedName name="MG" localSheetId="64">[2]MILHO1A!#REF!</definedName>
    <definedName name="MG" localSheetId="67">[2]MILHO1A!#REF!</definedName>
    <definedName name="MG" localSheetId="66">[2]MILHO1A!#REF!</definedName>
    <definedName name="MG" localSheetId="69">[2]MILHO1A!#REF!</definedName>
    <definedName name="MG" localSheetId="68">[2]MILHO1A!#REF!</definedName>
    <definedName name="MG" localSheetId="71">[2]MILHO1A!#REF!</definedName>
    <definedName name="MG" localSheetId="70">[2]MILHO1A!#REF!</definedName>
    <definedName name="MG" localSheetId="72">[2]MILHO1A!#REF!</definedName>
    <definedName name="MG" localSheetId="73">[2]MILHO1A!#REF!</definedName>
    <definedName name="MG" localSheetId="75">[2]MILHO1A!#REF!</definedName>
    <definedName name="MG" localSheetId="74">[2]MILHO1A!#REF!</definedName>
    <definedName name="MG" localSheetId="77">[2]MILHO1A!#REF!</definedName>
    <definedName name="MG" localSheetId="76">[2]MILHO1A!#REF!</definedName>
    <definedName name="MG" localSheetId="79">[2]MILHO1A!#REF!</definedName>
    <definedName name="MG" localSheetId="78">[2]MILHO1A!#REF!</definedName>
    <definedName name="MG" localSheetId="81">[2]MILHO1A!#REF!</definedName>
    <definedName name="MG" localSheetId="80">[2]MILHO1A!#REF!</definedName>
    <definedName name="MG">[2]MILHO1A!#REF!</definedName>
    <definedName name="MILHO_2__SAFRA" localSheetId="10">#REF!</definedName>
    <definedName name="MILHO_2__SAFRA" localSheetId="11">#REF!</definedName>
    <definedName name="MILHO_2__SAFRA" localSheetId="13">#REF!</definedName>
    <definedName name="MILHO_2__SAFRA" localSheetId="12">#REF!</definedName>
    <definedName name="MILHO_2__SAFRA" localSheetId="15">#REF!</definedName>
    <definedName name="MILHO_2__SAFRA" localSheetId="14">#REF!</definedName>
    <definedName name="MILHO_2__SAFRA" localSheetId="17">#REF!</definedName>
    <definedName name="MILHO_2__SAFRA" localSheetId="16">#REF!</definedName>
    <definedName name="MILHO_2__SAFRA" localSheetId="19">#REF!</definedName>
    <definedName name="MILHO_2__SAFRA" localSheetId="18">#REF!</definedName>
    <definedName name="MILHO_2__SAFRA" localSheetId="21">#REF!</definedName>
    <definedName name="MILHO_2__SAFRA" localSheetId="20">#REF!</definedName>
    <definedName name="MILHO_2__SAFRA" localSheetId="23">#REF!</definedName>
    <definedName name="MILHO_2__SAFRA" localSheetId="22">#REF!</definedName>
    <definedName name="MILHO_2__SAFRA" localSheetId="27">#REF!</definedName>
    <definedName name="MILHO_2__SAFRA" localSheetId="26">#REF!</definedName>
    <definedName name="MILHO_2__SAFRA" localSheetId="29">#REF!</definedName>
    <definedName name="MILHO_2__SAFRA" localSheetId="28">#REF!</definedName>
    <definedName name="MILHO_2__SAFRA" localSheetId="25">#REF!</definedName>
    <definedName name="MILHO_2__SAFRA" localSheetId="24">#REF!</definedName>
    <definedName name="MILHO_2__SAFRA" localSheetId="82">#REF!</definedName>
    <definedName name="MILHO_2__SAFRA" localSheetId="83">#REF!</definedName>
    <definedName name="MILHO_2__SAFRA" localSheetId="31">#REF!</definedName>
    <definedName name="MILHO_2__SAFRA" localSheetId="30">#REF!</definedName>
    <definedName name="MILHO_2__SAFRA" localSheetId="33">#REF!</definedName>
    <definedName name="MILHO_2__SAFRA" localSheetId="32">#REF!</definedName>
    <definedName name="MILHO_2__SAFRA" localSheetId="35">#REF!</definedName>
    <definedName name="MILHO_2__SAFRA" localSheetId="34">#REF!</definedName>
    <definedName name="MILHO_2__SAFRA" localSheetId="37">#REF!</definedName>
    <definedName name="MILHO_2__SAFRA" localSheetId="36">#REF!</definedName>
    <definedName name="MILHO_2__SAFRA" localSheetId="39">#REF!</definedName>
    <definedName name="MILHO_2__SAFRA" localSheetId="38">#REF!</definedName>
    <definedName name="MILHO_2__SAFRA" localSheetId="41">#REF!</definedName>
    <definedName name="MILHO_2__SAFRA" localSheetId="40">#REF!</definedName>
    <definedName name="MILHO_2__SAFRA" localSheetId="43">#REF!</definedName>
    <definedName name="MILHO_2__SAFRA" localSheetId="42">#REF!</definedName>
    <definedName name="MILHO_2__SAFRA" localSheetId="45">#REF!</definedName>
    <definedName name="MILHO_2__SAFRA" localSheetId="44">#REF!</definedName>
    <definedName name="MILHO_2__SAFRA" localSheetId="47">#REF!</definedName>
    <definedName name="MILHO_2__SAFRA" localSheetId="46">#REF!</definedName>
    <definedName name="MILHO_2__SAFRA" localSheetId="49">#REF!</definedName>
    <definedName name="MILHO_2__SAFRA" localSheetId="48">#REF!</definedName>
    <definedName name="MILHO_2__SAFRA" localSheetId="51">#REF!</definedName>
    <definedName name="MILHO_2__SAFRA" localSheetId="50">#REF!</definedName>
    <definedName name="MILHO_2__SAFRA" localSheetId="53">#REF!</definedName>
    <definedName name="MILHO_2__SAFRA" localSheetId="52">#REF!</definedName>
    <definedName name="MILHO_2__SAFRA" localSheetId="55">#REF!</definedName>
    <definedName name="MILHO_2__SAFRA" localSheetId="54">#REF!</definedName>
    <definedName name="MILHO_2__SAFRA" localSheetId="57">#REF!</definedName>
    <definedName name="MILHO_2__SAFRA" localSheetId="56">#REF!</definedName>
    <definedName name="MILHO_2__SAFRA" localSheetId="59">#REF!</definedName>
    <definedName name="MILHO_2__SAFRA" localSheetId="58">#REF!</definedName>
    <definedName name="MILHO_2__SAFRA" localSheetId="61">#REF!</definedName>
    <definedName name="MILHO_2__SAFRA" localSheetId="60">#REF!</definedName>
    <definedName name="MILHO_2__SAFRA" localSheetId="63">#REF!</definedName>
    <definedName name="MILHO_2__SAFRA" localSheetId="62">#REF!</definedName>
    <definedName name="MILHO_2__SAFRA" localSheetId="65">#REF!</definedName>
    <definedName name="MILHO_2__SAFRA" localSheetId="64">#REF!</definedName>
    <definedName name="MILHO_2__SAFRA" localSheetId="67">#REF!</definedName>
    <definedName name="MILHO_2__SAFRA" localSheetId="66">#REF!</definedName>
    <definedName name="MILHO_2__SAFRA" localSheetId="69">#REF!</definedName>
    <definedName name="MILHO_2__SAFRA" localSheetId="68">#REF!</definedName>
    <definedName name="MILHO_2__SAFRA" localSheetId="71">#REF!</definedName>
    <definedName name="MILHO_2__SAFRA" localSheetId="70">#REF!</definedName>
    <definedName name="MILHO_2__SAFRA" localSheetId="72">#REF!</definedName>
    <definedName name="MILHO_2__SAFRA" localSheetId="73">#REF!</definedName>
    <definedName name="MILHO_2__SAFRA" localSheetId="75">#REF!</definedName>
    <definedName name="MILHO_2__SAFRA" localSheetId="74">#REF!</definedName>
    <definedName name="MILHO_2__SAFRA" localSheetId="77">#REF!</definedName>
    <definedName name="MILHO_2__SAFRA" localSheetId="76">#REF!</definedName>
    <definedName name="MILHO_2__SAFRA" localSheetId="79">#REF!</definedName>
    <definedName name="MILHO_2__SAFRA" localSheetId="78">#REF!</definedName>
    <definedName name="MILHO_2__SAFRA" localSheetId="81">#REF!</definedName>
    <definedName name="MILHO_2__SAFRA" localSheetId="80">#REF!</definedName>
    <definedName name="MILHO_2__SAFRA">#REF!</definedName>
    <definedName name="MS" localSheetId="10">[2]MILHO1A!#REF!</definedName>
    <definedName name="MS" localSheetId="11">[2]MILHO1A!#REF!</definedName>
    <definedName name="MS" localSheetId="13">[2]MILHO1A!#REF!</definedName>
    <definedName name="MS" localSheetId="12">[2]MILHO1A!#REF!</definedName>
    <definedName name="MS" localSheetId="15">[2]MILHO1A!#REF!</definedName>
    <definedName name="MS" localSheetId="14">[2]MILHO1A!#REF!</definedName>
    <definedName name="MS" localSheetId="17">[2]MILHO1A!#REF!</definedName>
    <definedName name="MS" localSheetId="16">[2]MILHO1A!#REF!</definedName>
    <definedName name="MS" localSheetId="19">[2]MILHO1A!#REF!</definedName>
    <definedName name="MS" localSheetId="18">[2]MILHO1A!#REF!</definedName>
    <definedName name="MS" localSheetId="21">[2]MILHO1A!#REF!</definedName>
    <definedName name="MS" localSheetId="20">[2]MILHO1A!#REF!</definedName>
    <definedName name="MS" localSheetId="23">[2]MILHO1A!#REF!</definedName>
    <definedName name="MS" localSheetId="22">[2]MILHO1A!#REF!</definedName>
    <definedName name="MS" localSheetId="27">[2]MILHO1A!#REF!</definedName>
    <definedName name="MS" localSheetId="26">[2]MILHO1A!#REF!</definedName>
    <definedName name="MS" localSheetId="29">[2]MILHO1A!#REF!</definedName>
    <definedName name="MS" localSheetId="28">[2]MILHO1A!#REF!</definedName>
    <definedName name="MS" localSheetId="25">[2]MILHO1A!#REF!</definedName>
    <definedName name="MS" localSheetId="24">[2]MILHO1A!#REF!</definedName>
    <definedName name="MS" localSheetId="82">[2]MILHO1A!#REF!</definedName>
    <definedName name="MS" localSheetId="83">[2]MILHO1A!#REF!</definedName>
    <definedName name="MS" localSheetId="31">[2]MILHO1A!#REF!</definedName>
    <definedName name="MS" localSheetId="30">[2]MILHO1A!#REF!</definedName>
    <definedName name="MS" localSheetId="33">[2]MILHO1A!#REF!</definedName>
    <definedName name="MS" localSheetId="32">[2]MILHO1A!#REF!</definedName>
    <definedName name="MS" localSheetId="35">[2]MILHO1A!#REF!</definedName>
    <definedName name="MS" localSheetId="34">[2]MILHO1A!#REF!</definedName>
    <definedName name="MS" localSheetId="37">[2]MILHO1A!#REF!</definedName>
    <definedName name="MS" localSheetId="36">[2]MILHO1A!#REF!</definedName>
    <definedName name="MS" localSheetId="39">[2]MILHO1A!#REF!</definedName>
    <definedName name="MS" localSheetId="38">[2]MILHO1A!#REF!</definedName>
    <definedName name="MS" localSheetId="41">[2]MILHO1A!#REF!</definedName>
    <definedName name="MS" localSheetId="40">[2]MILHO1A!#REF!</definedName>
    <definedName name="MS" localSheetId="43">[2]MILHO1A!#REF!</definedName>
    <definedName name="MS" localSheetId="42">[2]MILHO1A!#REF!</definedName>
    <definedName name="MS" localSheetId="45">[2]MILHO1A!#REF!</definedName>
    <definedName name="MS" localSheetId="44">[2]MILHO1A!#REF!</definedName>
    <definedName name="MS" localSheetId="47">[2]MILHO1A!#REF!</definedName>
    <definedName name="MS" localSheetId="46">[2]MILHO1A!#REF!</definedName>
    <definedName name="MS" localSheetId="49">[2]MILHO1A!#REF!</definedName>
    <definedName name="MS" localSheetId="48">[2]MILHO1A!#REF!</definedName>
    <definedName name="MS" localSheetId="51">[2]MILHO1A!#REF!</definedName>
    <definedName name="MS" localSheetId="50">[2]MILHO1A!#REF!</definedName>
    <definedName name="MS" localSheetId="53">[2]MILHO1A!#REF!</definedName>
    <definedName name="MS" localSheetId="52">[2]MILHO1A!#REF!</definedName>
    <definedName name="MS" localSheetId="55">[2]MILHO1A!#REF!</definedName>
    <definedName name="MS" localSheetId="54">[2]MILHO1A!#REF!</definedName>
    <definedName name="MS" localSheetId="57">[2]MILHO1A!#REF!</definedName>
    <definedName name="MS" localSheetId="56">[2]MILHO1A!#REF!</definedName>
    <definedName name="MS" localSheetId="59">[2]MILHO1A!#REF!</definedName>
    <definedName name="MS" localSheetId="58">[2]MILHO1A!#REF!</definedName>
    <definedName name="MS" localSheetId="61">[2]MILHO1A!#REF!</definedName>
    <definedName name="MS" localSheetId="60">[2]MILHO1A!#REF!</definedName>
    <definedName name="MS" localSheetId="63">[2]MILHO1A!#REF!</definedName>
    <definedName name="MS" localSheetId="62">[2]MILHO1A!#REF!</definedName>
    <definedName name="MS" localSheetId="65">[2]MILHO1A!#REF!</definedName>
    <definedName name="MS" localSheetId="64">[2]MILHO1A!#REF!</definedName>
    <definedName name="MS" localSheetId="67">[2]MILHO1A!#REF!</definedName>
    <definedName name="MS" localSheetId="66">[2]MILHO1A!#REF!</definedName>
    <definedName name="MS" localSheetId="69">[2]MILHO1A!#REF!</definedName>
    <definedName name="MS" localSheetId="68">[2]MILHO1A!#REF!</definedName>
    <definedName name="MS" localSheetId="71">[2]MILHO1A!#REF!</definedName>
    <definedName name="MS" localSheetId="70">[2]MILHO1A!#REF!</definedName>
    <definedName name="MS" localSheetId="72">[2]MILHO1A!#REF!</definedName>
    <definedName name="MS" localSheetId="73">[2]MILHO1A!#REF!</definedName>
    <definedName name="MS" localSheetId="75">[2]MILHO1A!#REF!</definedName>
    <definedName name="MS" localSheetId="74">[2]MILHO1A!#REF!</definedName>
    <definedName name="MS" localSheetId="77">[2]MILHO1A!#REF!</definedName>
    <definedName name="MS" localSheetId="76">[2]MILHO1A!#REF!</definedName>
    <definedName name="MS" localSheetId="79">[2]MILHO1A!#REF!</definedName>
    <definedName name="MS" localSheetId="78">[2]MILHO1A!#REF!</definedName>
    <definedName name="MS" localSheetId="81">[2]MILHO1A!#REF!</definedName>
    <definedName name="MS" localSheetId="80">[2]MILHO1A!#REF!</definedName>
    <definedName name="MS">[2]MILHO1A!#REF!</definedName>
    <definedName name="MT" localSheetId="10">[2]MILHO1A!#REF!</definedName>
    <definedName name="MT" localSheetId="11">[2]MILHO1A!#REF!</definedName>
    <definedName name="MT" localSheetId="13">[2]MILHO1A!#REF!</definedName>
    <definedName name="MT" localSheetId="12">[2]MILHO1A!#REF!</definedName>
    <definedName name="MT" localSheetId="15">[2]MILHO1A!#REF!</definedName>
    <definedName name="MT" localSheetId="14">[2]MILHO1A!#REF!</definedName>
    <definedName name="MT" localSheetId="17">[2]MILHO1A!#REF!</definedName>
    <definedName name="MT" localSheetId="16">[2]MILHO1A!#REF!</definedName>
    <definedName name="MT" localSheetId="19">[2]MILHO1A!#REF!</definedName>
    <definedName name="MT" localSheetId="18">[2]MILHO1A!#REF!</definedName>
    <definedName name="MT" localSheetId="21">[2]MILHO1A!#REF!</definedName>
    <definedName name="MT" localSheetId="20">[2]MILHO1A!#REF!</definedName>
    <definedName name="MT" localSheetId="23">[2]MILHO1A!#REF!</definedName>
    <definedName name="MT" localSheetId="22">[2]MILHO1A!#REF!</definedName>
    <definedName name="MT" localSheetId="27">[2]MILHO1A!#REF!</definedName>
    <definedName name="MT" localSheetId="26">[2]MILHO1A!#REF!</definedName>
    <definedName name="MT" localSheetId="29">[2]MILHO1A!#REF!</definedName>
    <definedName name="MT" localSheetId="28">[2]MILHO1A!#REF!</definedName>
    <definedName name="MT" localSheetId="25">[2]MILHO1A!#REF!</definedName>
    <definedName name="MT" localSheetId="24">[2]MILHO1A!#REF!</definedName>
    <definedName name="MT" localSheetId="82">[2]MILHO1A!#REF!</definedName>
    <definedName name="MT" localSheetId="83">[2]MILHO1A!#REF!</definedName>
    <definedName name="MT" localSheetId="31">[2]MILHO1A!#REF!</definedName>
    <definedName name="MT" localSheetId="30">[2]MILHO1A!#REF!</definedName>
    <definedName name="MT" localSheetId="33">[2]MILHO1A!#REF!</definedName>
    <definedName name="MT" localSheetId="32">[2]MILHO1A!#REF!</definedName>
    <definedName name="MT" localSheetId="35">[2]MILHO1A!#REF!</definedName>
    <definedName name="MT" localSheetId="34">[2]MILHO1A!#REF!</definedName>
    <definedName name="MT" localSheetId="37">[2]MILHO1A!#REF!</definedName>
    <definedName name="MT" localSheetId="36">[2]MILHO1A!#REF!</definedName>
    <definedName name="MT" localSheetId="39">[2]MILHO1A!#REF!</definedName>
    <definedName name="MT" localSheetId="38">[2]MILHO1A!#REF!</definedName>
    <definedName name="MT" localSheetId="41">[2]MILHO1A!#REF!</definedName>
    <definedName name="MT" localSheetId="40">[2]MILHO1A!#REF!</definedName>
    <definedName name="MT" localSheetId="43">[2]MILHO1A!#REF!</definedName>
    <definedName name="MT" localSheetId="42">[2]MILHO1A!#REF!</definedName>
    <definedName name="MT" localSheetId="45">[2]MILHO1A!#REF!</definedName>
    <definedName name="MT" localSheetId="44">[2]MILHO1A!#REF!</definedName>
    <definedName name="MT" localSheetId="47">[2]MILHO1A!#REF!</definedName>
    <definedName name="MT" localSheetId="46">[2]MILHO1A!#REF!</definedName>
    <definedName name="MT" localSheetId="49">[2]MILHO1A!#REF!</definedName>
    <definedName name="MT" localSheetId="48">[2]MILHO1A!#REF!</definedName>
    <definedName name="MT" localSheetId="51">[2]MILHO1A!#REF!</definedName>
    <definedName name="MT" localSheetId="50">[2]MILHO1A!#REF!</definedName>
    <definedName name="MT" localSheetId="53">[2]MILHO1A!#REF!</definedName>
    <definedName name="MT" localSheetId="52">[2]MILHO1A!#REF!</definedName>
    <definedName name="MT" localSheetId="55">[2]MILHO1A!#REF!</definedName>
    <definedName name="MT" localSheetId="54">[2]MILHO1A!#REF!</definedName>
    <definedName name="MT" localSheetId="57">[2]MILHO1A!#REF!</definedName>
    <definedName name="MT" localSheetId="56">[2]MILHO1A!#REF!</definedName>
    <definedName name="MT" localSheetId="59">[2]MILHO1A!#REF!</definedName>
    <definedName name="MT" localSheetId="58">[2]MILHO1A!#REF!</definedName>
    <definedName name="MT" localSheetId="61">[2]MILHO1A!#REF!</definedName>
    <definedName name="MT" localSheetId="60">[2]MILHO1A!#REF!</definedName>
    <definedName name="MT" localSheetId="63">[2]MILHO1A!#REF!</definedName>
    <definedName name="MT" localSheetId="62">[2]MILHO1A!#REF!</definedName>
    <definedName name="MT" localSheetId="65">[2]MILHO1A!#REF!</definedName>
    <definedName name="MT" localSheetId="64">[2]MILHO1A!#REF!</definedName>
    <definedName name="MT" localSheetId="67">[2]MILHO1A!#REF!</definedName>
    <definedName name="MT" localSheetId="66">[2]MILHO1A!#REF!</definedName>
    <definedName name="MT" localSheetId="69">[2]MILHO1A!#REF!</definedName>
    <definedName name="MT" localSheetId="68">[2]MILHO1A!#REF!</definedName>
    <definedName name="MT" localSheetId="71">[2]MILHO1A!#REF!</definedName>
    <definedName name="MT" localSheetId="70">[2]MILHO1A!#REF!</definedName>
    <definedName name="MT" localSheetId="72">[2]MILHO1A!#REF!</definedName>
    <definedName name="MT" localSheetId="73">[2]MILHO1A!#REF!</definedName>
    <definedName name="MT" localSheetId="75">[2]MILHO1A!#REF!</definedName>
    <definedName name="MT" localSheetId="74">[2]MILHO1A!#REF!</definedName>
    <definedName name="MT" localSheetId="77">[2]MILHO1A!#REF!</definedName>
    <definedName name="MT" localSheetId="76">[2]MILHO1A!#REF!</definedName>
    <definedName name="MT" localSheetId="79">[2]MILHO1A!#REF!</definedName>
    <definedName name="MT" localSheetId="78">[2]MILHO1A!#REF!</definedName>
    <definedName name="MT" localSheetId="81">[2]MILHO1A!#REF!</definedName>
    <definedName name="MT" localSheetId="80">[2]MILHO1A!#REF!</definedName>
    <definedName name="MT">[2]MILHO1A!#REF!</definedName>
    <definedName name="PR" localSheetId="10">[2]MILHO1A!#REF!</definedName>
    <definedName name="PR" localSheetId="11">[2]MILHO1A!#REF!</definedName>
    <definedName name="PR" localSheetId="13">[2]MILHO1A!#REF!</definedName>
    <definedName name="PR" localSheetId="12">[2]MILHO1A!#REF!</definedName>
    <definedName name="PR" localSheetId="15">[2]MILHO1A!#REF!</definedName>
    <definedName name="PR" localSheetId="14">[2]MILHO1A!#REF!</definedName>
    <definedName name="PR" localSheetId="17">[2]MILHO1A!#REF!</definedName>
    <definedName name="PR" localSheetId="16">[2]MILHO1A!#REF!</definedName>
    <definedName name="PR" localSheetId="19">[2]MILHO1A!#REF!</definedName>
    <definedName name="PR" localSheetId="18">[2]MILHO1A!#REF!</definedName>
    <definedName name="PR" localSheetId="21">[2]MILHO1A!#REF!</definedName>
    <definedName name="PR" localSheetId="20">[2]MILHO1A!#REF!</definedName>
    <definedName name="PR" localSheetId="23">[2]MILHO1A!#REF!</definedName>
    <definedName name="PR" localSheetId="22">[2]MILHO1A!#REF!</definedName>
    <definedName name="PR" localSheetId="27">[2]MILHO1A!#REF!</definedName>
    <definedName name="PR" localSheetId="26">[2]MILHO1A!#REF!</definedName>
    <definedName name="PR" localSheetId="29">[2]MILHO1A!#REF!</definedName>
    <definedName name="PR" localSheetId="28">[2]MILHO1A!#REF!</definedName>
    <definedName name="PR" localSheetId="25">[2]MILHO1A!#REF!</definedName>
    <definedName name="PR" localSheetId="24">[2]MILHO1A!#REF!</definedName>
    <definedName name="PR" localSheetId="82">[2]MILHO1A!#REF!</definedName>
    <definedName name="PR" localSheetId="83">[2]MILHO1A!#REF!</definedName>
    <definedName name="PR" localSheetId="31">[2]MILHO1A!#REF!</definedName>
    <definedName name="PR" localSheetId="30">[2]MILHO1A!#REF!</definedName>
    <definedName name="PR" localSheetId="33">[2]MILHO1A!#REF!</definedName>
    <definedName name="PR" localSheetId="32">[2]MILHO1A!#REF!</definedName>
    <definedName name="PR" localSheetId="35">[2]MILHO1A!#REF!</definedName>
    <definedName name="PR" localSheetId="34">[2]MILHO1A!#REF!</definedName>
    <definedName name="PR" localSheetId="37">[2]MILHO1A!#REF!</definedName>
    <definedName name="PR" localSheetId="36">[2]MILHO1A!#REF!</definedName>
    <definedName name="PR" localSheetId="39">[2]MILHO1A!#REF!</definedName>
    <definedName name="PR" localSheetId="38">[2]MILHO1A!#REF!</definedName>
    <definedName name="PR" localSheetId="41">[2]MILHO1A!#REF!</definedName>
    <definedName name="PR" localSheetId="40">[2]MILHO1A!#REF!</definedName>
    <definedName name="PR" localSheetId="43">[2]MILHO1A!#REF!</definedName>
    <definedName name="PR" localSheetId="42">[2]MILHO1A!#REF!</definedName>
    <definedName name="PR" localSheetId="45">[2]MILHO1A!#REF!</definedName>
    <definedName name="PR" localSheetId="44">[2]MILHO1A!#REF!</definedName>
    <definedName name="PR" localSheetId="47">[2]MILHO1A!#REF!</definedName>
    <definedName name="PR" localSheetId="46">[2]MILHO1A!#REF!</definedName>
    <definedName name="PR" localSheetId="49">[2]MILHO1A!#REF!</definedName>
    <definedName name="PR" localSheetId="48">[2]MILHO1A!#REF!</definedName>
    <definedName name="PR" localSheetId="51">[2]MILHO1A!#REF!</definedName>
    <definedName name="PR" localSheetId="50">[2]MILHO1A!#REF!</definedName>
    <definedName name="PR" localSheetId="53">[2]MILHO1A!#REF!</definedName>
    <definedName name="PR" localSheetId="52">[2]MILHO1A!#REF!</definedName>
    <definedName name="PR" localSheetId="55">[2]MILHO1A!#REF!</definedName>
    <definedName name="PR" localSheetId="54">[2]MILHO1A!#REF!</definedName>
    <definedName name="PR" localSheetId="57">[2]MILHO1A!#REF!</definedName>
    <definedName name="PR" localSheetId="56">[2]MILHO1A!#REF!</definedName>
    <definedName name="PR" localSheetId="59">[2]MILHO1A!#REF!</definedName>
    <definedName name="PR" localSheetId="58">[2]MILHO1A!#REF!</definedName>
    <definedName name="PR" localSheetId="61">[2]MILHO1A!#REF!</definedName>
    <definedName name="PR" localSheetId="60">[2]MILHO1A!#REF!</definedName>
    <definedName name="PR" localSheetId="63">[2]MILHO1A!#REF!</definedName>
    <definedName name="PR" localSheetId="62">[2]MILHO1A!#REF!</definedName>
    <definedName name="PR" localSheetId="65">[2]MILHO1A!#REF!</definedName>
    <definedName name="PR" localSheetId="64">[2]MILHO1A!#REF!</definedName>
    <definedName name="PR" localSheetId="67">[2]MILHO1A!#REF!</definedName>
    <definedName name="PR" localSheetId="66">[2]MILHO1A!#REF!</definedName>
    <definedName name="PR" localSheetId="69">[2]MILHO1A!#REF!</definedName>
    <definedName name="PR" localSheetId="68">[2]MILHO1A!#REF!</definedName>
    <definedName name="PR" localSheetId="71">[2]MILHO1A!#REF!</definedName>
    <definedName name="PR" localSheetId="70">[2]MILHO1A!#REF!</definedName>
    <definedName name="PR" localSheetId="72">[2]MILHO1A!#REF!</definedName>
    <definedName name="PR" localSheetId="73">[2]MILHO1A!#REF!</definedName>
    <definedName name="PR" localSheetId="75">[2]MILHO1A!#REF!</definedName>
    <definedName name="PR" localSheetId="74">[2]MILHO1A!#REF!</definedName>
    <definedName name="PR" localSheetId="77">[2]MILHO1A!#REF!</definedName>
    <definedName name="PR" localSheetId="76">[2]MILHO1A!#REF!</definedName>
    <definedName name="PR" localSheetId="79">[2]MILHO1A!#REF!</definedName>
    <definedName name="PR" localSheetId="78">[2]MILHO1A!#REF!</definedName>
    <definedName name="PR" localSheetId="81">[2]MILHO1A!#REF!</definedName>
    <definedName name="PR" localSheetId="80">[2]MILHO1A!#REF!</definedName>
    <definedName name="PR">[2]MILHO1A!#REF!</definedName>
    <definedName name="QUADRO2" localSheetId="10">#REF!</definedName>
    <definedName name="QUADRO2" localSheetId="11">#REF!</definedName>
    <definedName name="QUADRO2" localSheetId="13">#REF!</definedName>
    <definedName name="QUADRO2" localSheetId="12">#REF!</definedName>
    <definedName name="QUADRO2" localSheetId="15">#REF!</definedName>
    <definedName name="QUADRO2" localSheetId="14">#REF!</definedName>
    <definedName name="QUADRO2" localSheetId="17">#REF!</definedName>
    <definedName name="QUADRO2" localSheetId="16">#REF!</definedName>
    <definedName name="QUADRO2" localSheetId="19">#REF!</definedName>
    <definedName name="QUADRO2" localSheetId="18">#REF!</definedName>
    <definedName name="QUADRO2" localSheetId="21">#REF!</definedName>
    <definedName name="QUADRO2" localSheetId="20">#REF!</definedName>
    <definedName name="QUADRO2" localSheetId="23">#REF!</definedName>
    <definedName name="QUADRO2" localSheetId="22">#REF!</definedName>
    <definedName name="QUADRO2" localSheetId="27">#REF!</definedName>
    <definedName name="QUADRO2" localSheetId="26">#REF!</definedName>
    <definedName name="QUADRO2" localSheetId="29">#REF!</definedName>
    <definedName name="QUADRO2" localSheetId="28">#REF!</definedName>
    <definedName name="QUADRO2" localSheetId="25">#REF!</definedName>
    <definedName name="QUADRO2" localSheetId="24">#REF!</definedName>
    <definedName name="QUADRO2" localSheetId="82">#REF!</definedName>
    <definedName name="QUADRO2" localSheetId="83">#REF!</definedName>
    <definedName name="QUADRO2" localSheetId="31">#REF!</definedName>
    <definedName name="QUADRO2" localSheetId="30">#REF!</definedName>
    <definedName name="QUADRO2" localSheetId="33">#REF!</definedName>
    <definedName name="QUADRO2" localSheetId="32">#REF!</definedName>
    <definedName name="QUADRO2" localSheetId="35">#REF!</definedName>
    <definedName name="QUADRO2" localSheetId="34">#REF!</definedName>
    <definedName name="QUADRO2" localSheetId="37">#REF!</definedName>
    <definedName name="QUADRO2" localSheetId="36">#REF!</definedName>
    <definedName name="QUADRO2" localSheetId="39">#REF!</definedName>
    <definedName name="QUADRO2" localSheetId="38">#REF!</definedName>
    <definedName name="QUADRO2" localSheetId="41">#REF!</definedName>
    <definedName name="QUADRO2" localSheetId="40">#REF!</definedName>
    <definedName name="QUADRO2" localSheetId="43">#REF!</definedName>
    <definedName name="QUADRO2" localSheetId="42">#REF!</definedName>
    <definedName name="QUADRO2" localSheetId="45">#REF!</definedName>
    <definedName name="QUADRO2" localSheetId="44">#REF!</definedName>
    <definedName name="QUADRO2" localSheetId="47">#REF!</definedName>
    <definedName name="QUADRO2" localSheetId="46">#REF!</definedName>
    <definedName name="QUADRO2" localSheetId="49">#REF!</definedName>
    <definedName name="QUADRO2" localSheetId="48">#REF!</definedName>
    <definedName name="QUADRO2" localSheetId="51">#REF!</definedName>
    <definedName name="QUADRO2" localSheetId="50">#REF!</definedName>
    <definedName name="QUADRO2" localSheetId="53">#REF!</definedName>
    <definedName name="QUADRO2" localSheetId="52">#REF!</definedName>
    <definedName name="QUADRO2" localSheetId="55">#REF!</definedName>
    <definedName name="QUADRO2" localSheetId="54">#REF!</definedName>
    <definedName name="QUADRO2" localSheetId="57">#REF!</definedName>
    <definedName name="QUADRO2" localSheetId="56">#REF!</definedName>
    <definedName name="QUADRO2" localSheetId="59">#REF!</definedName>
    <definedName name="QUADRO2" localSheetId="58">#REF!</definedName>
    <definedName name="QUADRO2" localSheetId="61">#REF!</definedName>
    <definedName name="QUADRO2" localSheetId="60">#REF!</definedName>
    <definedName name="QUADRO2" localSheetId="63">#REF!</definedName>
    <definedName name="QUADRO2" localSheetId="62">#REF!</definedName>
    <definedName name="QUADRO2" localSheetId="65">#REF!</definedName>
    <definedName name="QUADRO2" localSheetId="64">#REF!</definedName>
    <definedName name="QUADRO2" localSheetId="67">#REF!</definedName>
    <definedName name="QUADRO2" localSheetId="66">#REF!</definedName>
    <definedName name="QUADRO2" localSheetId="69">#REF!</definedName>
    <definedName name="QUADRO2" localSheetId="68">#REF!</definedName>
    <definedName name="QUADRO2" localSheetId="71">#REF!</definedName>
    <definedName name="QUADRO2" localSheetId="70">#REF!</definedName>
    <definedName name="QUADRO2" localSheetId="72">#REF!</definedName>
    <definedName name="QUADRO2" localSheetId="73">#REF!</definedName>
    <definedName name="QUADRO2" localSheetId="75">#REF!</definedName>
    <definedName name="QUADRO2" localSheetId="74">#REF!</definedName>
    <definedName name="QUADRO2" localSheetId="77">#REF!</definedName>
    <definedName name="QUADRO2" localSheetId="76">#REF!</definedName>
    <definedName name="QUADRO2" localSheetId="79">#REF!</definedName>
    <definedName name="QUADRO2" localSheetId="78">#REF!</definedName>
    <definedName name="QUADRO2" localSheetId="81">#REF!</definedName>
    <definedName name="QUADRO2" localSheetId="80">#REF!</definedName>
    <definedName name="QUADRO2">#REF!</definedName>
    <definedName name="QUADRO3" localSheetId="10">#REF!</definedName>
    <definedName name="QUADRO3" localSheetId="11">#REF!</definedName>
    <definedName name="QUADRO3" localSheetId="13">#REF!</definedName>
    <definedName name="QUADRO3" localSheetId="12">#REF!</definedName>
    <definedName name="QUADRO3" localSheetId="15">#REF!</definedName>
    <definedName name="QUADRO3" localSheetId="14">#REF!</definedName>
    <definedName name="QUADRO3" localSheetId="17">#REF!</definedName>
    <definedName name="QUADRO3" localSheetId="16">#REF!</definedName>
    <definedName name="QUADRO3" localSheetId="19">#REF!</definedName>
    <definedName name="QUADRO3" localSheetId="18">#REF!</definedName>
    <definedName name="QUADRO3" localSheetId="21">#REF!</definedName>
    <definedName name="QUADRO3" localSheetId="20">#REF!</definedName>
    <definedName name="QUADRO3" localSheetId="23">#REF!</definedName>
    <definedName name="QUADRO3" localSheetId="22">#REF!</definedName>
    <definedName name="QUADRO3" localSheetId="27">#REF!</definedName>
    <definedName name="QUADRO3" localSheetId="26">#REF!</definedName>
    <definedName name="QUADRO3" localSheetId="29">#REF!</definedName>
    <definedName name="QUADRO3" localSheetId="28">#REF!</definedName>
    <definedName name="QUADRO3" localSheetId="25">#REF!</definedName>
    <definedName name="QUADRO3" localSheetId="24">#REF!</definedName>
    <definedName name="QUADRO3" localSheetId="82">#REF!</definedName>
    <definedName name="QUADRO3" localSheetId="83">#REF!</definedName>
    <definedName name="QUADRO3" localSheetId="31">#REF!</definedName>
    <definedName name="QUADRO3" localSheetId="30">#REF!</definedName>
    <definedName name="QUADRO3" localSheetId="33">#REF!</definedName>
    <definedName name="QUADRO3" localSheetId="32">#REF!</definedName>
    <definedName name="QUADRO3" localSheetId="35">#REF!</definedName>
    <definedName name="QUADRO3" localSheetId="34">#REF!</definedName>
    <definedName name="QUADRO3" localSheetId="37">#REF!</definedName>
    <definedName name="QUADRO3" localSheetId="36">#REF!</definedName>
    <definedName name="QUADRO3" localSheetId="39">#REF!</definedName>
    <definedName name="QUADRO3" localSheetId="38">#REF!</definedName>
    <definedName name="QUADRO3" localSheetId="41">#REF!</definedName>
    <definedName name="QUADRO3" localSheetId="40">#REF!</definedName>
    <definedName name="QUADRO3" localSheetId="43">#REF!</definedName>
    <definedName name="QUADRO3" localSheetId="42">#REF!</definedName>
    <definedName name="QUADRO3" localSheetId="45">#REF!</definedName>
    <definedName name="QUADRO3" localSheetId="44">#REF!</definedName>
    <definedName name="QUADRO3" localSheetId="47">#REF!</definedName>
    <definedName name="QUADRO3" localSheetId="46">#REF!</definedName>
    <definedName name="QUADRO3" localSheetId="49">#REF!</definedName>
    <definedName name="QUADRO3" localSheetId="48">#REF!</definedName>
    <definedName name="QUADRO3" localSheetId="51">#REF!</definedName>
    <definedName name="QUADRO3" localSheetId="50">#REF!</definedName>
    <definedName name="QUADRO3" localSheetId="53">#REF!</definedName>
    <definedName name="QUADRO3" localSheetId="52">#REF!</definedName>
    <definedName name="QUADRO3" localSheetId="55">#REF!</definedName>
    <definedName name="QUADRO3" localSheetId="54">#REF!</definedName>
    <definedName name="QUADRO3" localSheetId="57">#REF!</definedName>
    <definedName name="QUADRO3" localSheetId="56">#REF!</definedName>
    <definedName name="QUADRO3" localSheetId="59">#REF!</definedName>
    <definedName name="QUADRO3" localSheetId="58">#REF!</definedName>
    <definedName name="QUADRO3" localSheetId="61">#REF!</definedName>
    <definedName name="QUADRO3" localSheetId="60">#REF!</definedName>
    <definedName name="QUADRO3" localSheetId="63">#REF!</definedName>
    <definedName name="QUADRO3" localSheetId="62">#REF!</definedName>
    <definedName name="QUADRO3" localSheetId="65">#REF!</definedName>
    <definedName name="QUADRO3" localSheetId="64">#REF!</definedName>
    <definedName name="QUADRO3" localSheetId="67">#REF!</definedName>
    <definedName name="QUADRO3" localSheetId="66">#REF!</definedName>
    <definedName name="QUADRO3" localSheetId="69">#REF!</definedName>
    <definedName name="QUADRO3" localSheetId="68">#REF!</definedName>
    <definedName name="QUADRO3" localSheetId="71">#REF!</definedName>
    <definedName name="QUADRO3" localSheetId="70">#REF!</definedName>
    <definedName name="QUADRO3" localSheetId="72">#REF!</definedName>
    <definedName name="QUADRO3" localSheetId="73">#REF!</definedName>
    <definedName name="QUADRO3" localSheetId="75">#REF!</definedName>
    <definedName name="QUADRO3" localSheetId="74">#REF!</definedName>
    <definedName name="QUADRO3" localSheetId="77">#REF!</definedName>
    <definedName name="QUADRO3" localSheetId="76">#REF!</definedName>
    <definedName name="QUADRO3" localSheetId="79">#REF!</definedName>
    <definedName name="QUADRO3" localSheetId="78">#REF!</definedName>
    <definedName name="QUADRO3" localSheetId="81">#REF!</definedName>
    <definedName name="QUADRO3" localSheetId="80">#REF!</definedName>
    <definedName name="QUADRO3">#REF!</definedName>
    <definedName name="RJ" localSheetId="10">[2]MILHO1A!#REF!</definedName>
    <definedName name="RJ" localSheetId="11">[2]MILHO1A!#REF!</definedName>
    <definedName name="RJ" localSheetId="13">[2]MILHO1A!#REF!</definedName>
    <definedName name="RJ" localSheetId="12">[2]MILHO1A!#REF!</definedName>
    <definedName name="RJ" localSheetId="15">[2]MILHO1A!#REF!</definedName>
    <definedName name="RJ" localSheetId="14">[2]MILHO1A!#REF!</definedName>
    <definedName name="RJ" localSheetId="17">[2]MILHO1A!#REF!</definedName>
    <definedName name="RJ" localSheetId="16">[2]MILHO1A!#REF!</definedName>
    <definedName name="RJ" localSheetId="19">[2]MILHO1A!#REF!</definedName>
    <definedName name="RJ" localSheetId="18">[2]MILHO1A!#REF!</definedName>
    <definedName name="RJ" localSheetId="21">[2]MILHO1A!#REF!</definedName>
    <definedName name="RJ" localSheetId="20">[2]MILHO1A!#REF!</definedName>
    <definedName name="RJ" localSheetId="23">[2]MILHO1A!#REF!</definedName>
    <definedName name="RJ" localSheetId="22">[2]MILHO1A!#REF!</definedName>
    <definedName name="RJ" localSheetId="27">[2]MILHO1A!#REF!</definedName>
    <definedName name="RJ" localSheetId="26">[2]MILHO1A!#REF!</definedName>
    <definedName name="RJ" localSheetId="29">[2]MILHO1A!#REF!</definedName>
    <definedName name="RJ" localSheetId="28">[2]MILHO1A!#REF!</definedName>
    <definedName name="RJ" localSheetId="25">[2]MILHO1A!#REF!</definedName>
    <definedName name="RJ" localSheetId="24">[2]MILHO1A!#REF!</definedName>
    <definedName name="RJ" localSheetId="82">[2]MILHO1A!#REF!</definedName>
    <definedName name="RJ" localSheetId="83">[2]MILHO1A!#REF!</definedName>
    <definedName name="RJ" localSheetId="31">[2]MILHO1A!#REF!</definedName>
    <definedName name="RJ" localSheetId="30">[2]MILHO1A!#REF!</definedName>
    <definedName name="RJ" localSheetId="33">[2]MILHO1A!#REF!</definedName>
    <definedName name="RJ" localSheetId="32">[2]MILHO1A!#REF!</definedName>
    <definedName name="RJ" localSheetId="35">[2]MILHO1A!#REF!</definedName>
    <definedName name="RJ" localSheetId="34">[2]MILHO1A!#REF!</definedName>
    <definedName name="RJ" localSheetId="37">[2]MILHO1A!#REF!</definedName>
    <definedName name="RJ" localSheetId="36">[2]MILHO1A!#REF!</definedName>
    <definedName name="RJ" localSheetId="39">[2]MILHO1A!#REF!</definedName>
    <definedName name="RJ" localSheetId="38">[2]MILHO1A!#REF!</definedName>
    <definedName name="RJ" localSheetId="41">[2]MILHO1A!#REF!</definedName>
    <definedName name="RJ" localSheetId="40">[2]MILHO1A!#REF!</definedName>
    <definedName name="RJ" localSheetId="43">[2]MILHO1A!#REF!</definedName>
    <definedName name="RJ" localSheetId="42">[2]MILHO1A!#REF!</definedName>
    <definedName name="RJ" localSheetId="45">[2]MILHO1A!#REF!</definedName>
    <definedName name="RJ" localSheetId="44">[2]MILHO1A!#REF!</definedName>
    <definedName name="RJ" localSheetId="47">[2]MILHO1A!#REF!</definedName>
    <definedName name="RJ" localSheetId="46">[2]MILHO1A!#REF!</definedName>
    <definedName name="RJ" localSheetId="49">[2]MILHO1A!#REF!</definedName>
    <definedName name="RJ" localSheetId="48">[2]MILHO1A!#REF!</definedName>
    <definedName name="RJ" localSheetId="51">[2]MILHO1A!#REF!</definedName>
    <definedName name="RJ" localSheetId="50">[2]MILHO1A!#REF!</definedName>
    <definedName name="RJ" localSheetId="53">[2]MILHO1A!#REF!</definedName>
    <definedName name="RJ" localSheetId="52">[2]MILHO1A!#REF!</definedName>
    <definedName name="RJ" localSheetId="55">[2]MILHO1A!#REF!</definedName>
    <definedName name="RJ" localSheetId="54">[2]MILHO1A!#REF!</definedName>
    <definedName name="RJ" localSheetId="57">[2]MILHO1A!#REF!</definedName>
    <definedName name="RJ" localSheetId="56">[2]MILHO1A!#REF!</definedName>
    <definedName name="RJ" localSheetId="59">[2]MILHO1A!#REF!</definedName>
    <definedName name="RJ" localSheetId="58">[2]MILHO1A!#REF!</definedName>
    <definedName name="RJ" localSheetId="61">[2]MILHO1A!#REF!</definedName>
    <definedName name="RJ" localSheetId="60">[2]MILHO1A!#REF!</definedName>
    <definedName name="RJ" localSheetId="63">[2]MILHO1A!#REF!</definedName>
    <definedName name="RJ" localSheetId="62">[2]MILHO1A!#REF!</definedName>
    <definedName name="RJ" localSheetId="65">[2]MILHO1A!#REF!</definedName>
    <definedName name="RJ" localSheetId="64">[2]MILHO1A!#REF!</definedName>
    <definedName name="RJ" localSheetId="67">[2]MILHO1A!#REF!</definedName>
    <definedName name="RJ" localSheetId="66">[2]MILHO1A!#REF!</definedName>
    <definedName name="RJ" localSheetId="69">[2]MILHO1A!#REF!</definedName>
    <definedName name="RJ" localSheetId="68">[2]MILHO1A!#REF!</definedName>
    <definedName name="RJ" localSheetId="71">[2]MILHO1A!#REF!</definedName>
    <definedName name="RJ" localSheetId="70">[2]MILHO1A!#REF!</definedName>
    <definedName name="RJ" localSheetId="72">[2]MILHO1A!#REF!</definedName>
    <definedName name="RJ" localSheetId="73">[2]MILHO1A!#REF!</definedName>
    <definedName name="RJ" localSheetId="75">[2]MILHO1A!#REF!</definedName>
    <definedName name="RJ" localSheetId="74">[2]MILHO1A!#REF!</definedName>
    <definedName name="RJ" localSheetId="77">[2]MILHO1A!#REF!</definedName>
    <definedName name="RJ" localSheetId="76">[2]MILHO1A!#REF!</definedName>
    <definedName name="RJ" localSheetId="79">[2]MILHO1A!#REF!</definedName>
    <definedName name="RJ" localSheetId="78">[2]MILHO1A!#REF!</definedName>
    <definedName name="RJ" localSheetId="81">[2]MILHO1A!#REF!</definedName>
    <definedName name="RJ" localSheetId="80">[2]MILHO1A!#REF!</definedName>
    <definedName name="RJ">[2]MILHO1A!#REF!</definedName>
    <definedName name="RO" localSheetId="10">[2]MILHO1A!#REF!</definedName>
    <definedName name="RO" localSheetId="11">[2]MILHO1A!#REF!</definedName>
    <definedName name="RO" localSheetId="13">[2]MILHO1A!#REF!</definedName>
    <definedName name="RO" localSheetId="12">[2]MILHO1A!#REF!</definedName>
    <definedName name="RO" localSheetId="15">[2]MILHO1A!#REF!</definedName>
    <definedName name="RO" localSheetId="14">[2]MILHO1A!#REF!</definedName>
    <definedName name="RO" localSheetId="17">[2]MILHO1A!#REF!</definedName>
    <definedName name="RO" localSheetId="16">[2]MILHO1A!#REF!</definedName>
    <definedName name="RO" localSheetId="19">[2]MILHO1A!#REF!</definedName>
    <definedName name="RO" localSheetId="18">[2]MILHO1A!#REF!</definedName>
    <definedName name="RO" localSheetId="21">[2]MILHO1A!#REF!</definedName>
    <definedName name="RO" localSheetId="20">[2]MILHO1A!#REF!</definedName>
    <definedName name="RO" localSheetId="23">[2]MILHO1A!#REF!</definedName>
    <definedName name="RO" localSheetId="22">[2]MILHO1A!#REF!</definedName>
    <definedName name="RO" localSheetId="27">[2]MILHO1A!#REF!</definedName>
    <definedName name="RO" localSheetId="26">[2]MILHO1A!#REF!</definedName>
    <definedName name="RO" localSheetId="29">[2]MILHO1A!#REF!</definedName>
    <definedName name="RO" localSheetId="28">[2]MILHO1A!#REF!</definedName>
    <definedName name="RO" localSheetId="25">[2]MILHO1A!#REF!</definedName>
    <definedName name="RO" localSheetId="24">[2]MILHO1A!#REF!</definedName>
    <definedName name="RO" localSheetId="82">[2]MILHO1A!#REF!</definedName>
    <definedName name="RO" localSheetId="83">[2]MILHO1A!#REF!</definedName>
    <definedName name="RO" localSheetId="31">[2]MILHO1A!#REF!</definedName>
    <definedName name="RO" localSheetId="30">[2]MILHO1A!#REF!</definedName>
    <definedName name="RO" localSheetId="33">[2]MILHO1A!#REF!</definedName>
    <definedName name="RO" localSheetId="32">[2]MILHO1A!#REF!</definedName>
    <definedName name="RO" localSheetId="35">[2]MILHO1A!#REF!</definedName>
    <definedName name="RO" localSheetId="34">[2]MILHO1A!#REF!</definedName>
    <definedName name="RO" localSheetId="37">[2]MILHO1A!#REF!</definedName>
    <definedName name="RO" localSheetId="36">[2]MILHO1A!#REF!</definedName>
    <definedName name="RO" localSheetId="39">[2]MILHO1A!#REF!</definedName>
    <definedName name="RO" localSheetId="38">[2]MILHO1A!#REF!</definedName>
    <definedName name="RO" localSheetId="41">[2]MILHO1A!#REF!</definedName>
    <definedName name="RO" localSheetId="40">[2]MILHO1A!#REF!</definedName>
    <definedName name="RO" localSheetId="43">[2]MILHO1A!#REF!</definedName>
    <definedName name="RO" localSheetId="42">[2]MILHO1A!#REF!</definedName>
    <definedName name="RO" localSheetId="45">[2]MILHO1A!#REF!</definedName>
    <definedName name="RO" localSheetId="44">[2]MILHO1A!#REF!</definedName>
    <definedName name="RO" localSheetId="47">[2]MILHO1A!#REF!</definedName>
    <definedName name="RO" localSheetId="46">[2]MILHO1A!#REF!</definedName>
    <definedName name="RO" localSheetId="49">[2]MILHO1A!#REF!</definedName>
    <definedName name="RO" localSheetId="48">[2]MILHO1A!#REF!</definedName>
    <definedName name="RO" localSheetId="51">[2]MILHO1A!#REF!</definedName>
    <definedName name="RO" localSheetId="50">[2]MILHO1A!#REF!</definedName>
    <definedName name="RO" localSheetId="53">[2]MILHO1A!#REF!</definedName>
    <definedName name="RO" localSheetId="52">[2]MILHO1A!#REF!</definedName>
    <definedName name="RO" localSheetId="55">[2]MILHO1A!#REF!</definedName>
    <definedName name="RO" localSheetId="54">[2]MILHO1A!#REF!</definedName>
    <definedName name="RO" localSheetId="57">[2]MILHO1A!#REF!</definedName>
    <definedName name="RO" localSheetId="56">[2]MILHO1A!#REF!</definedName>
    <definedName name="RO" localSheetId="59">[2]MILHO1A!#REF!</definedName>
    <definedName name="RO" localSheetId="58">[2]MILHO1A!#REF!</definedName>
    <definedName name="RO" localSheetId="61">[2]MILHO1A!#REF!</definedName>
    <definedName name="RO" localSheetId="60">[2]MILHO1A!#REF!</definedName>
    <definedName name="RO" localSheetId="63">[2]MILHO1A!#REF!</definedName>
    <definedName name="RO" localSheetId="62">[2]MILHO1A!#REF!</definedName>
    <definedName name="RO" localSheetId="65">[2]MILHO1A!#REF!</definedName>
    <definedName name="RO" localSheetId="64">[2]MILHO1A!#REF!</definedName>
    <definedName name="RO" localSheetId="67">[2]MILHO1A!#REF!</definedName>
    <definedName name="RO" localSheetId="66">[2]MILHO1A!#REF!</definedName>
    <definedName name="RO" localSheetId="69">[2]MILHO1A!#REF!</definedName>
    <definedName name="RO" localSheetId="68">[2]MILHO1A!#REF!</definedName>
    <definedName name="RO" localSheetId="71">[2]MILHO1A!#REF!</definedName>
    <definedName name="RO" localSheetId="70">[2]MILHO1A!#REF!</definedName>
    <definedName name="RO" localSheetId="72">[2]MILHO1A!#REF!</definedName>
    <definedName name="RO" localSheetId="73">[2]MILHO1A!#REF!</definedName>
    <definedName name="RO" localSheetId="75">[2]MILHO1A!#REF!</definedName>
    <definedName name="RO" localSheetId="74">[2]MILHO1A!#REF!</definedName>
    <definedName name="RO" localSheetId="77">[2]MILHO1A!#REF!</definedName>
    <definedName name="RO" localSheetId="76">[2]MILHO1A!#REF!</definedName>
    <definedName name="RO" localSheetId="79">[2]MILHO1A!#REF!</definedName>
    <definedName name="RO" localSheetId="78">[2]MILHO1A!#REF!</definedName>
    <definedName name="RO" localSheetId="81">[2]MILHO1A!#REF!</definedName>
    <definedName name="RO" localSheetId="80">[2]MILHO1A!#REF!</definedName>
    <definedName name="RO">[2]MILHO1A!#REF!</definedName>
    <definedName name="RS" localSheetId="10">[2]MILHO1A!#REF!</definedName>
    <definedName name="RS" localSheetId="11">[2]MILHO1A!#REF!</definedName>
    <definedName name="RS" localSheetId="13">[2]MILHO1A!#REF!</definedName>
    <definedName name="RS" localSheetId="12">[2]MILHO1A!#REF!</definedName>
    <definedName name="RS" localSheetId="15">[2]MILHO1A!#REF!</definedName>
    <definedName name="RS" localSheetId="14">[2]MILHO1A!#REF!</definedName>
    <definedName name="RS" localSheetId="17">[2]MILHO1A!#REF!</definedName>
    <definedName name="RS" localSheetId="16">[2]MILHO1A!#REF!</definedName>
    <definedName name="RS" localSheetId="19">[2]MILHO1A!#REF!</definedName>
    <definedName name="RS" localSheetId="18">[2]MILHO1A!#REF!</definedName>
    <definedName name="RS" localSheetId="21">[2]MILHO1A!#REF!</definedName>
    <definedName name="RS" localSheetId="20">[2]MILHO1A!#REF!</definedName>
    <definedName name="RS" localSheetId="23">[2]MILHO1A!#REF!</definedName>
    <definedName name="RS" localSheetId="22">[2]MILHO1A!#REF!</definedName>
    <definedName name="RS" localSheetId="27">[2]MILHO1A!#REF!</definedName>
    <definedName name="RS" localSheetId="26">[2]MILHO1A!#REF!</definedName>
    <definedName name="RS" localSheetId="29">[2]MILHO1A!#REF!</definedName>
    <definedName name="RS" localSheetId="28">[2]MILHO1A!#REF!</definedName>
    <definedName name="RS" localSheetId="25">[2]MILHO1A!#REF!</definedName>
    <definedName name="RS" localSheetId="24">[2]MILHO1A!#REF!</definedName>
    <definedName name="RS" localSheetId="83">[2]MILHO1A!#REF!</definedName>
    <definedName name="RS" localSheetId="31">[2]MILHO1A!#REF!</definedName>
    <definedName name="RS" localSheetId="30">[2]MILHO1A!#REF!</definedName>
    <definedName name="RS" localSheetId="33">[2]MILHO1A!#REF!</definedName>
    <definedName name="RS" localSheetId="32">[2]MILHO1A!#REF!</definedName>
    <definedName name="RS" localSheetId="35">[2]MILHO1A!#REF!</definedName>
    <definedName name="RS" localSheetId="34">[2]MILHO1A!#REF!</definedName>
    <definedName name="RS" localSheetId="37">[2]MILHO1A!#REF!</definedName>
    <definedName name="RS" localSheetId="36">[2]MILHO1A!#REF!</definedName>
    <definedName name="RS" localSheetId="39">[2]MILHO1A!#REF!</definedName>
    <definedName name="RS" localSheetId="38">[2]MILHO1A!#REF!</definedName>
    <definedName name="RS" localSheetId="41">[2]MILHO1A!#REF!</definedName>
    <definedName name="RS" localSheetId="40">[2]MILHO1A!#REF!</definedName>
    <definedName name="RS" localSheetId="43">[2]MILHO1A!#REF!</definedName>
    <definedName name="RS" localSheetId="42">[2]MILHO1A!#REF!</definedName>
    <definedName name="RS" localSheetId="45">[2]MILHO1A!#REF!</definedName>
    <definedName name="RS" localSheetId="44">[2]MILHO1A!#REF!</definedName>
    <definedName name="RS" localSheetId="47">[2]MILHO1A!#REF!</definedName>
    <definedName name="RS" localSheetId="46">[2]MILHO1A!#REF!</definedName>
    <definedName name="RS" localSheetId="49">[2]MILHO1A!#REF!</definedName>
    <definedName name="RS" localSheetId="48">[2]MILHO1A!#REF!</definedName>
    <definedName name="RS" localSheetId="51">[2]MILHO1A!#REF!</definedName>
    <definedName name="RS" localSheetId="50">[2]MILHO1A!#REF!</definedName>
    <definedName name="RS" localSheetId="53">[2]MILHO1A!#REF!</definedName>
    <definedName name="RS" localSheetId="52">[2]MILHO1A!#REF!</definedName>
    <definedName name="RS" localSheetId="55">[2]MILHO1A!#REF!</definedName>
    <definedName name="RS" localSheetId="54">[2]MILHO1A!#REF!</definedName>
    <definedName name="RS" localSheetId="57">[2]MILHO1A!#REF!</definedName>
    <definedName name="RS" localSheetId="56">[2]MILHO1A!#REF!</definedName>
    <definedName name="RS" localSheetId="59">[2]MILHO1A!#REF!</definedName>
    <definedName name="RS" localSheetId="58">[2]MILHO1A!#REF!</definedName>
    <definedName name="RS" localSheetId="61">[2]MILHO1A!#REF!</definedName>
    <definedName name="RS" localSheetId="60">[2]MILHO1A!#REF!</definedName>
    <definedName name="RS" localSheetId="63">[2]MILHO1A!#REF!</definedName>
    <definedName name="RS" localSheetId="62">[2]MILHO1A!#REF!</definedName>
    <definedName name="RS" localSheetId="65">[2]MILHO1A!#REF!</definedName>
    <definedName name="RS" localSheetId="64">[2]MILHO1A!#REF!</definedName>
    <definedName name="RS" localSheetId="67">[2]MILHO1A!#REF!</definedName>
    <definedName name="RS" localSheetId="66">[2]MILHO1A!#REF!</definedName>
    <definedName name="RS" localSheetId="69">[2]MILHO1A!#REF!</definedName>
    <definedName name="RS" localSheetId="68">[2]MILHO1A!#REF!</definedName>
    <definedName name="RS" localSheetId="71">[2]MILHO1A!#REF!</definedName>
    <definedName name="RS" localSheetId="70">[2]MILHO1A!#REF!</definedName>
    <definedName name="RS" localSheetId="72">[2]MILHO1A!#REF!</definedName>
    <definedName name="RS" localSheetId="73">[2]MILHO1A!#REF!</definedName>
    <definedName name="RS" localSheetId="75">[2]MILHO1A!#REF!</definedName>
    <definedName name="RS" localSheetId="74">[2]MILHO1A!#REF!</definedName>
    <definedName name="RS" localSheetId="77">[2]MILHO1A!#REF!</definedName>
    <definedName name="RS" localSheetId="76">[2]MILHO1A!#REF!</definedName>
    <definedName name="RS" localSheetId="79">[2]MILHO1A!#REF!</definedName>
    <definedName name="RS" localSheetId="78">[2]MILHO1A!#REF!</definedName>
    <definedName name="RS" localSheetId="81">[2]MILHO1A!#REF!</definedName>
    <definedName name="RS" localSheetId="80">[2]MILHO1A!#REF!</definedName>
    <definedName name="RS">[2]MILHO1A!#REF!</definedName>
    <definedName name="SC" localSheetId="10">[2]MILHO1A!#REF!</definedName>
    <definedName name="SC" localSheetId="11">[2]MILHO1A!#REF!</definedName>
    <definedName name="SC" localSheetId="13">[2]MILHO1A!#REF!</definedName>
    <definedName name="SC" localSheetId="12">[2]MILHO1A!#REF!</definedName>
    <definedName name="SC" localSheetId="15">[2]MILHO1A!#REF!</definedName>
    <definedName name="SC" localSheetId="14">[2]MILHO1A!#REF!</definedName>
    <definedName name="SC" localSheetId="17">[2]MILHO1A!#REF!</definedName>
    <definedName name="SC" localSheetId="16">[2]MILHO1A!#REF!</definedName>
    <definedName name="SC" localSheetId="19">[2]MILHO1A!#REF!</definedName>
    <definedName name="SC" localSheetId="18">[2]MILHO1A!#REF!</definedName>
    <definedName name="SC" localSheetId="21">[2]MILHO1A!#REF!</definedName>
    <definedName name="SC" localSheetId="20">[2]MILHO1A!#REF!</definedName>
    <definedName name="SC" localSheetId="23">[2]MILHO1A!#REF!</definedName>
    <definedName name="SC" localSheetId="22">[2]MILHO1A!#REF!</definedName>
    <definedName name="SC" localSheetId="27">[2]MILHO1A!#REF!</definedName>
    <definedName name="SC" localSheetId="26">[2]MILHO1A!#REF!</definedName>
    <definedName name="SC" localSheetId="29">[2]MILHO1A!#REF!</definedName>
    <definedName name="SC" localSheetId="28">[2]MILHO1A!#REF!</definedName>
    <definedName name="SC" localSheetId="25">[2]MILHO1A!#REF!</definedName>
    <definedName name="SC" localSheetId="24">[2]MILHO1A!#REF!</definedName>
    <definedName name="SC" localSheetId="83">[2]MILHO1A!#REF!</definedName>
    <definedName name="SC" localSheetId="31">[2]MILHO1A!#REF!</definedName>
    <definedName name="SC" localSheetId="30">[2]MILHO1A!#REF!</definedName>
    <definedName name="SC" localSheetId="33">[2]MILHO1A!#REF!</definedName>
    <definedName name="SC" localSheetId="32">[2]MILHO1A!#REF!</definedName>
    <definedName name="SC" localSheetId="35">[2]MILHO1A!#REF!</definedName>
    <definedName name="SC" localSheetId="34">[2]MILHO1A!#REF!</definedName>
    <definedName name="SC" localSheetId="37">[2]MILHO1A!#REF!</definedName>
    <definedName name="SC" localSheetId="36">[2]MILHO1A!#REF!</definedName>
    <definedName name="SC" localSheetId="39">[2]MILHO1A!#REF!</definedName>
    <definedName name="SC" localSheetId="38">[2]MILHO1A!#REF!</definedName>
    <definedName name="SC" localSheetId="41">[2]MILHO1A!#REF!</definedName>
    <definedName name="SC" localSheetId="40">[2]MILHO1A!#REF!</definedName>
    <definedName name="SC" localSheetId="43">[2]MILHO1A!#REF!</definedName>
    <definedName name="SC" localSheetId="42">[2]MILHO1A!#REF!</definedName>
    <definedName name="SC" localSheetId="45">[2]MILHO1A!#REF!</definedName>
    <definedName name="SC" localSheetId="44">[2]MILHO1A!#REF!</definedName>
    <definedName name="SC" localSheetId="47">[2]MILHO1A!#REF!</definedName>
    <definedName name="SC" localSheetId="46">[2]MILHO1A!#REF!</definedName>
    <definedName name="SC" localSheetId="49">[2]MILHO1A!#REF!</definedName>
    <definedName name="SC" localSheetId="48">[2]MILHO1A!#REF!</definedName>
    <definedName name="SC" localSheetId="51">[2]MILHO1A!#REF!</definedName>
    <definedName name="SC" localSheetId="50">[2]MILHO1A!#REF!</definedName>
    <definedName name="SC" localSheetId="53">[2]MILHO1A!#REF!</definedName>
    <definedName name="SC" localSheetId="52">[2]MILHO1A!#REF!</definedName>
    <definedName name="SC" localSheetId="55">[2]MILHO1A!#REF!</definedName>
    <definedName name="SC" localSheetId="54">[2]MILHO1A!#REF!</definedName>
    <definedName name="SC" localSheetId="57">[2]MILHO1A!#REF!</definedName>
    <definedName name="SC" localSheetId="56">[2]MILHO1A!#REF!</definedName>
    <definedName name="SC" localSheetId="59">[2]MILHO1A!#REF!</definedName>
    <definedName name="SC" localSheetId="58">[2]MILHO1A!#REF!</definedName>
    <definedName name="SC" localSheetId="61">[2]MILHO1A!#REF!</definedName>
    <definedName name="SC" localSheetId="60">[2]MILHO1A!#REF!</definedName>
    <definedName name="SC" localSheetId="63">[2]MILHO1A!#REF!</definedName>
    <definedName name="SC" localSheetId="62">[2]MILHO1A!#REF!</definedName>
    <definedName name="SC" localSheetId="65">[2]MILHO1A!#REF!</definedName>
    <definedName name="SC" localSheetId="64">[2]MILHO1A!#REF!</definedName>
    <definedName name="SC" localSheetId="67">[2]MILHO1A!#REF!</definedName>
    <definedName name="SC" localSheetId="66">[2]MILHO1A!#REF!</definedName>
    <definedName name="SC" localSheetId="69">[2]MILHO1A!#REF!</definedName>
    <definedName name="SC" localSheetId="68">[2]MILHO1A!#REF!</definedName>
    <definedName name="SC" localSheetId="71">[2]MILHO1A!#REF!</definedName>
    <definedName name="SC" localSheetId="70">[2]MILHO1A!#REF!</definedName>
    <definedName name="SC" localSheetId="72">[2]MILHO1A!#REF!</definedName>
    <definedName name="SC" localSheetId="73">[2]MILHO1A!#REF!</definedName>
    <definedName name="SC" localSheetId="75">[2]MILHO1A!#REF!</definedName>
    <definedName name="SC" localSheetId="74">[2]MILHO1A!#REF!</definedName>
    <definedName name="SC" localSheetId="77">[2]MILHO1A!#REF!</definedName>
    <definedName name="SC" localSheetId="76">[2]MILHO1A!#REF!</definedName>
    <definedName name="SC" localSheetId="79">[2]MILHO1A!#REF!</definedName>
    <definedName name="SC" localSheetId="78">[2]MILHO1A!#REF!</definedName>
    <definedName name="SC" localSheetId="81">[2]MILHO1A!#REF!</definedName>
    <definedName name="SC" localSheetId="80">[2]MILHO1A!#REF!</definedName>
    <definedName name="SC">[2]MILHO1A!#REF!</definedName>
    <definedName name="SP" localSheetId="10">[2]MILHO1A!#REF!</definedName>
    <definedName name="SP" localSheetId="11">[2]MILHO1A!#REF!</definedName>
    <definedName name="SP" localSheetId="13">[2]MILHO1A!#REF!</definedName>
    <definedName name="SP" localSheetId="12">[2]MILHO1A!#REF!</definedName>
    <definedName name="SP" localSheetId="15">[2]MILHO1A!#REF!</definedName>
    <definedName name="SP" localSheetId="14">[2]MILHO1A!#REF!</definedName>
    <definedName name="SP" localSheetId="17">[2]MILHO1A!#REF!</definedName>
    <definedName name="SP" localSheetId="16">[2]MILHO1A!#REF!</definedName>
    <definedName name="SP" localSheetId="19">[2]MILHO1A!#REF!</definedName>
    <definedName name="SP" localSheetId="18">[2]MILHO1A!#REF!</definedName>
    <definedName name="SP" localSheetId="21">[2]MILHO1A!#REF!</definedName>
    <definedName name="SP" localSheetId="20">[2]MILHO1A!#REF!</definedName>
    <definedName name="SP" localSheetId="23">[2]MILHO1A!#REF!</definedName>
    <definedName name="SP" localSheetId="22">[2]MILHO1A!#REF!</definedName>
    <definedName name="SP" localSheetId="27">[2]MILHO1A!#REF!</definedName>
    <definedName name="SP" localSheetId="26">[2]MILHO1A!#REF!</definedName>
    <definedName name="SP" localSheetId="29">[2]MILHO1A!#REF!</definedName>
    <definedName name="SP" localSheetId="28">[2]MILHO1A!#REF!</definedName>
    <definedName name="SP" localSheetId="25">[2]MILHO1A!#REF!</definedName>
    <definedName name="SP" localSheetId="24">[2]MILHO1A!#REF!</definedName>
    <definedName name="SP" localSheetId="83">[2]MILHO1A!#REF!</definedName>
    <definedName name="SP" localSheetId="31">[2]MILHO1A!#REF!</definedName>
    <definedName name="SP" localSheetId="30">[2]MILHO1A!#REF!</definedName>
    <definedName name="SP" localSheetId="33">[2]MILHO1A!#REF!</definedName>
    <definedName name="SP" localSheetId="32">[2]MILHO1A!#REF!</definedName>
    <definedName name="SP" localSheetId="35">[2]MILHO1A!#REF!</definedName>
    <definedName name="SP" localSheetId="34">[2]MILHO1A!#REF!</definedName>
    <definedName name="SP" localSheetId="37">[2]MILHO1A!#REF!</definedName>
    <definedName name="SP" localSheetId="36">[2]MILHO1A!#REF!</definedName>
    <definedName name="SP" localSheetId="39">[2]MILHO1A!#REF!</definedName>
    <definedName name="SP" localSheetId="38">[2]MILHO1A!#REF!</definedName>
    <definedName name="SP" localSheetId="41">[2]MILHO1A!#REF!</definedName>
    <definedName name="SP" localSheetId="40">[2]MILHO1A!#REF!</definedName>
    <definedName name="SP" localSheetId="43">[2]MILHO1A!#REF!</definedName>
    <definedName name="SP" localSheetId="42">[2]MILHO1A!#REF!</definedName>
    <definedName name="SP" localSheetId="45">[2]MILHO1A!#REF!</definedName>
    <definedName name="SP" localSheetId="44">[2]MILHO1A!#REF!</definedName>
    <definedName name="SP" localSheetId="47">[2]MILHO1A!#REF!</definedName>
    <definedName name="SP" localSheetId="46">[2]MILHO1A!#REF!</definedName>
    <definedName name="SP" localSheetId="49">[2]MILHO1A!#REF!</definedName>
    <definedName name="SP" localSheetId="48">[2]MILHO1A!#REF!</definedName>
    <definedName name="SP" localSheetId="51">[2]MILHO1A!#REF!</definedName>
    <definedName name="SP" localSheetId="50">[2]MILHO1A!#REF!</definedName>
    <definedName name="SP" localSheetId="53">[2]MILHO1A!#REF!</definedName>
    <definedName name="SP" localSheetId="52">[2]MILHO1A!#REF!</definedName>
    <definedName name="SP" localSheetId="55">[2]MILHO1A!#REF!</definedName>
    <definedName name="SP" localSheetId="54">[2]MILHO1A!#REF!</definedName>
    <definedName name="SP" localSheetId="57">[2]MILHO1A!#REF!</definedName>
    <definedName name="SP" localSheetId="56">[2]MILHO1A!#REF!</definedName>
    <definedName name="SP" localSheetId="59">[2]MILHO1A!#REF!</definedName>
    <definedName name="SP" localSheetId="58">[2]MILHO1A!#REF!</definedName>
    <definedName name="SP" localSheetId="61">[2]MILHO1A!#REF!</definedName>
    <definedName name="SP" localSheetId="60">[2]MILHO1A!#REF!</definedName>
    <definedName name="SP" localSheetId="63">[2]MILHO1A!#REF!</definedName>
    <definedName name="SP" localSheetId="62">[2]MILHO1A!#REF!</definedName>
    <definedName name="SP" localSheetId="65">[2]MILHO1A!#REF!</definedName>
    <definedName name="SP" localSheetId="64">[2]MILHO1A!#REF!</definedName>
    <definedName name="SP" localSheetId="67">[2]MILHO1A!#REF!</definedName>
    <definedName name="SP" localSheetId="66">[2]MILHO1A!#REF!</definedName>
    <definedName name="SP" localSheetId="69">[2]MILHO1A!#REF!</definedName>
    <definedName name="SP" localSheetId="68">[2]MILHO1A!#REF!</definedName>
    <definedName name="SP" localSheetId="71">[2]MILHO1A!#REF!</definedName>
    <definedName name="SP" localSheetId="70">[2]MILHO1A!#REF!</definedName>
    <definedName name="SP" localSheetId="72">[2]MILHO1A!#REF!</definedName>
    <definedName name="SP" localSheetId="73">[2]MILHO1A!#REF!</definedName>
    <definedName name="SP" localSheetId="75">[2]MILHO1A!#REF!</definedName>
    <definedName name="SP" localSheetId="74">[2]MILHO1A!#REF!</definedName>
    <definedName name="SP" localSheetId="77">[2]MILHO1A!#REF!</definedName>
    <definedName name="SP" localSheetId="76">[2]MILHO1A!#REF!</definedName>
    <definedName name="SP" localSheetId="79">[2]MILHO1A!#REF!</definedName>
    <definedName name="SP" localSheetId="78">[2]MILHO1A!#REF!</definedName>
    <definedName name="SP" localSheetId="81">[2]MILHO1A!#REF!</definedName>
    <definedName name="SP" localSheetId="80">[2]MILHO1A!#REF!</definedName>
    <definedName name="SP">[2]MILHO1A!#REF!</definedName>
    <definedName name="Suprimento_de_Milho" localSheetId="10">#REF!</definedName>
    <definedName name="Suprimento_de_Milho" localSheetId="11">#REF!</definedName>
    <definedName name="Suprimento_de_Milho" localSheetId="13">#REF!</definedName>
    <definedName name="Suprimento_de_Milho" localSheetId="12">#REF!</definedName>
    <definedName name="Suprimento_de_Milho" localSheetId="15">#REF!</definedName>
    <definedName name="Suprimento_de_Milho" localSheetId="14">#REF!</definedName>
    <definedName name="Suprimento_de_Milho" localSheetId="17">#REF!</definedName>
    <definedName name="Suprimento_de_Milho" localSheetId="16">#REF!</definedName>
    <definedName name="Suprimento_de_Milho" localSheetId="19">#REF!</definedName>
    <definedName name="Suprimento_de_Milho" localSheetId="18">#REF!</definedName>
    <definedName name="Suprimento_de_Milho" localSheetId="21">#REF!</definedName>
    <definedName name="Suprimento_de_Milho" localSheetId="20">#REF!</definedName>
    <definedName name="Suprimento_de_Milho" localSheetId="23">#REF!</definedName>
    <definedName name="Suprimento_de_Milho" localSheetId="22">#REF!</definedName>
    <definedName name="Suprimento_de_Milho" localSheetId="27">#REF!</definedName>
    <definedName name="Suprimento_de_Milho" localSheetId="26">#REF!</definedName>
    <definedName name="Suprimento_de_Milho" localSheetId="29">#REF!</definedName>
    <definedName name="Suprimento_de_Milho" localSheetId="28">#REF!</definedName>
    <definedName name="Suprimento_de_Milho" localSheetId="25">#REF!</definedName>
    <definedName name="Suprimento_de_Milho" localSheetId="24">#REF!</definedName>
    <definedName name="Suprimento_de_Milho" localSheetId="82">#REF!</definedName>
    <definedName name="Suprimento_de_Milho" localSheetId="83">#REF!</definedName>
    <definedName name="Suprimento_de_Milho" localSheetId="31">#REF!</definedName>
    <definedName name="Suprimento_de_Milho" localSheetId="30">#REF!</definedName>
    <definedName name="Suprimento_de_Milho" localSheetId="33">#REF!</definedName>
    <definedName name="Suprimento_de_Milho" localSheetId="32">#REF!</definedName>
    <definedName name="Suprimento_de_Milho" localSheetId="35">#REF!</definedName>
    <definedName name="Suprimento_de_Milho" localSheetId="34">#REF!</definedName>
    <definedName name="Suprimento_de_Milho" localSheetId="37">#REF!</definedName>
    <definedName name="Suprimento_de_Milho" localSheetId="36">#REF!</definedName>
    <definedName name="Suprimento_de_Milho" localSheetId="39">#REF!</definedName>
    <definedName name="Suprimento_de_Milho" localSheetId="38">#REF!</definedName>
    <definedName name="Suprimento_de_Milho" localSheetId="41">#REF!</definedName>
    <definedName name="Suprimento_de_Milho" localSheetId="40">#REF!</definedName>
    <definedName name="Suprimento_de_Milho" localSheetId="43">#REF!</definedName>
    <definedName name="Suprimento_de_Milho" localSheetId="42">#REF!</definedName>
    <definedName name="Suprimento_de_Milho" localSheetId="45">#REF!</definedName>
    <definedName name="Suprimento_de_Milho" localSheetId="44">#REF!</definedName>
    <definedName name="Suprimento_de_Milho" localSheetId="47">#REF!</definedName>
    <definedName name="Suprimento_de_Milho" localSheetId="46">#REF!</definedName>
    <definedName name="Suprimento_de_Milho" localSheetId="49">#REF!</definedName>
    <definedName name="Suprimento_de_Milho" localSheetId="48">#REF!</definedName>
    <definedName name="Suprimento_de_Milho" localSheetId="51">#REF!</definedName>
    <definedName name="Suprimento_de_Milho" localSheetId="50">#REF!</definedName>
    <definedName name="Suprimento_de_Milho" localSheetId="53">#REF!</definedName>
    <definedName name="Suprimento_de_Milho" localSheetId="52">#REF!</definedName>
    <definedName name="Suprimento_de_Milho" localSheetId="55">#REF!</definedName>
    <definedName name="Suprimento_de_Milho" localSheetId="54">#REF!</definedName>
    <definedName name="Suprimento_de_Milho" localSheetId="57">#REF!</definedName>
    <definedName name="Suprimento_de_Milho" localSheetId="56">#REF!</definedName>
    <definedName name="Suprimento_de_Milho" localSheetId="59">#REF!</definedName>
    <definedName name="Suprimento_de_Milho" localSheetId="58">#REF!</definedName>
    <definedName name="Suprimento_de_Milho" localSheetId="61">#REF!</definedName>
    <definedName name="Suprimento_de_Milho" localSheetId="60">#REF!</definedName>
    <definedName name="Suprimento_de_Milho" localSheetId="63">#REF!</definedName>
    <definedName name="Suprimento_de_Milho" localSheetId="62">#REF!</definedName>
    <definedName name="Suprimento_de_Milho" localSheetId="65">#REF!</definedName>
    <definedName name="Suprimento_de_Milho" localSheetId="64">#REF!</definedName>
    <definedName name="Suprimento_de_Milho" localSheetId="67">#REF!</definedName>
    <definedName name="Suprimento_de_Milho" localSheetId="66">#REF!</definedName>
    <definedName name="Suprimento_de_Milho" localSheetId="69">#REF!</definedName>
    <definedName name="Suprimento_de_Milho" localSheetId="68">#REF!</definedName>
    <definedName name="Suprimento_de_Milho" localSheetId="71">#REF!</definedName>
    <definedName name="Suprimento_de_Milho" localSheetId="70">#REF!</definedName>
    <definedName name="Suprimento_de_Milho" localSheetId="72">#REF!</definedName>
    <definedName name="Suprimento_de_Milho" localSheetId="73">#REF!</definedName>
    <definedName name="Suprimento_de_Milho" localSheetId="75">#REF!</definedName>
    <definedName name="Suprimento_de_Milho" localSheetId="74">#REF!</definedName>
    <definedName name="Suprimento_de_Milho" localSheetId="77">#REF!</definedName>
    <definedName name="Suprimento_de_Milho" localSheetId="76">#REF!</definedName>
    <definedName name="Suprimento_de_Milho" localSheetId="79">#REF!</definedName>
    <definedName name="Suprimento_de_Milho" localSheetId="78">#REF!</definedName>
    <definedName name="Suprimento_de_Milho" localSheetId="81">#REF!</definedName>
    <definedName name="Suprimento_de_Milho" localSheetId="80">#REF!</definedName>
    <definedName name="Suprimento_de_Milho">#REF!</definedName>
    <definedName name="tabela1">#N/A</definedName>
    <definedName name="TO" localSheetId="10">[2]MILHO1A!#REF!</definedName>
    <definedName name="TO" localSheetId="11">[2]MILHO1A!#REF!</definedName>
    <definedName name="TO" localSheetId="13">[2]MILHO1A!#REF!</definedName>
    <definedName name="TO" localSheetId="12">[2]MILHO1A!#REF!</definedName>
    <definedName name="TO" localSheetId="15">[2]MILHO1A!#REF!</definedName>
    <definedName name="TO" localSheetId="14">[2]MILHO1A!#REF!</definedName>
    <definedName name="TO" localSheetId="17">[2]MILHO1A!#REF!</definedName>
    <definedName name="TO" localSheetId="16">[2]MILHO1A!#REF!</definedName>
    <definedName name="TO" localSheetId="19">[2]MILHO1A!#REF!</definedName>
    <definedName name="TO" localSheetId="18">[2]MILHO1A!#REF!</definedName>
    <definedName name="TO" localSheetId="21">[2]MILHO1A!#REF!</definedName>
    <definedName name="TO" localSheetId="20">[2]MILHO1A!#REF!</definedName>
    <definedName name="TO" localSheetId="23">[2]MILHO1A!#REF!</definedName>
    <definedName name="TO" localSheetId="22">[2]MILHO1A!#REF!</definedName>
    <definedName name="TO" localSheetId="27">[2]MILHO1A!#REF!</definedName>
    <definedName name="TO" localSheetId="26">[2]MILHO1A!#REF!</definedName>
    <definedName name="TO" localSheetId="29">[2]MILHO1A!#REF!</definedName>
    <definedName name="TO" localSheetId="28">[2]MILHO1A!#REF!</definedName>
    <definedName name="TO" localSheetId="25">[2]MILHO1A!#REF!</definedName>
    <definedName name="TO" localSheetId="24">[2]MILHO1A!#REF!</definedName>
    <definedName name="TO" localSheetId="82">[2]MILHO1A!#REF!</definedName>
    <definedName name="TO" localSheetId="83">[2]MILHO1A!#REF!</definedName>
    <definedName name="TO" localSheetId="31">[2]MILHO1A!#REF!</definedName>
    <definedName name="TO" localSheetId="30">[2]MILHO1A!#REF!</definedName>
    <definedName name="TO" localSheetId="33">[2]MILHO1A!#REF!</definedName>
    <definedName name="TO" localSheetId="32">[2]MILHO1A!#REF!</definedName>
    <definedName name="TO" localSheetId="35">[2]MILHO1A!#REF!</definedName>
    <definedName name="TO" localSheetId="34">[2]MILHO1A!#REF!</definedName>
    <definedName name="TO" localSheetId="37">[2]MILHO1A!#REF!</definedName>
    <definedName name="TO" localSheetId="36">[2]MILHO1A!#REF!</definedName>
    <definedName name="TO" localSheetId="39">[2]MILHO1A!#REF!</definedName>
    <definedName name="TO" localSheetId="38">[2]MILHO1A!#REF!</definedName>
    <definedName name="TO" localSheetId="41">[2]MILHO1A!#REF!</definedName>
    <definedName name="TO" localSheetId="40">[2]MILHO1A!#REF!</definedName>
    <definedName name="TO" localSheetId="43">[2]MILHO1A!#REF!</definedName>
    <definedName name="TO" localSheetId="42">[2]MILHO1A!#REF!</definedName>
    <definedName name="TO" localSheetId="45">[2]MILHO1A!#REF!</definedName>
    <definedName name="TO" localSheetId="44">[2]MILHO1A!#REF!</definedName>
    <definedName name="TO" localSheetId="47">[2]MILHO1A!#REF!</definedName>
    <definedName name="TO" localSheetId="46">[2]MILHO1A!#REF!</definedName>
    <definedName name="TO" localSheetId="49">[2]MILHO1A!#REF!</definedName>
    <definedName name="TO" localSheetId="48">[2]MILHO1A!#REF!</definedName>
    <definedName name="TO" localSheetId="51">[2]MILHO1A!#REF!</definedName>
    <definedName name="TO" localSheetId="50">[2]MILHO1A!#REF!</definedName>
    <definedName name="TO" localSheetId="53">[2]MILHO1A!#REF!</definedName>
    <definedName name="TO" localSheetId="52">[2]MILHO1A!#REF!</definedName>
    <definedName name="TO" localSheetId="55">[2]MILHO1A!#REF!</definedName>
    <definedName name="TO" localSheetId="54">[2]MILHO1A!#REF!</definedName>
    <definedName name="TO" localSheetId="57">[2]MILHO1A!#REF!</definedName>
    <definedName name="TO" localSheetId="56">[2]MILHO1A!#REF!</definedName>
    <definedName name="TO" localSheetId="59">[2]MILHO1A!#REF!</definedName>
    <definedName name="TO" localSheetId="58">[2]MILHO1A!#REF!</definedName>
    <definedName name="TO" localSheetId="61">[2]MILHO1A!#REF!</definedName>
    <definedName name="TO" localSheetId="60">[2]MILHO1A!#REF!</definedName>
    <definedName name="TO" localSheetId="63">[2]MILHO1A!#REF!</definedName>
    <definedName name="TO" localSheetId="62">[2]MILHO1A!#REF!</definedName>
    <definedName name="TO" localSheetId="65">[2]MILHO1A!#REF!</definedName>
    <definedName name="TO" localSheetId="64">[2]MILHO1A!#REF!</definedName>
    <definedName name="TO" localSheetId="67">[2]MILHO1A!#REF!</definedName>
    <definedName name="TO" localSheetId="66">[2]MILHO1A!#REF!</definedName>
    <definedName name="TO" localSheetId="69">[2]MILHO1A!#REF!</definedName>
    <definedName name="TO" localSheetId="68">[2]MILHO1A!#REF!</definedName>
    <definedName name="TO" localSheetId="71">[2]MILHO1A!#REF!</definedName>
    <definedName name="TO" localSheetId="70">[2]MILHO1A!#REF!</definedName>
    <definedName name="TO" localSheetId="72">[2]MILHO1A!#REF!</definedName>
    <definedName name="TO" localSheetId="73">[2]MILHO1A!#REF!</definedName>
    <definedName name="TO" localSheetId="75">[2]MILHO1A!#REF!</definedName>
    <definedName name="TO" localSheetId="74">[2]MILHO1A!#REF!</definedName>
    <definedName name="TO" localSheetId="77">[2]MILHO1A!#REF!</definedName>
    <definedName name="TO" localSheetId="76">[2]MILHO1A!#REF!</definedName>
    <definedName name="TO" localSheetId="79">[2]MILHO1A!#REF!</definedName>
    <definedName name="TO" localSheetId="78">[2]MILHO1A!#REF!</definedName>
    <definedName name="TO" localSheetId="81">[2]MILHO1A!#REF!</definedName>
    <definedName name="TO" localSheetId="80">[2]MILHO1A!#REF!</definedName>
    <definedName name="TO">[2]MILHO1A!#REF!</definedName>
    <definedName name="XXXXXX" localSheetId="10" hidden="1">[1]EVAREBR!#REF!</definedName>
    <definedName name="XXXXXX" localSheetId="11" hidden="1">[1]EVAREBR!#REF!</definedName>
    <definedName name="XXXXXX" localSheetId="13" hidden="1">[1]EVAREBR!#REF!</definedName>
    <definedName name="XXXXXX" localSheetId="12" hidden="1">[1]EVAREBR!#REF!</definedName>
    <definedName name="XXXXXX" localSheetId="15" hidden="1">[1]EVAREBR!#REF!</definedName>
    <definedName name="XXXXXX" localSheetId="14" hidden="1">[1]EVAREBR!#REF!</definedName>
    <definedName name="XXXXXX" localSheetId="17" hidden="1">[1]EVAREBR!#REF!</definedName>
    <definedName name="XXXXXX" localSheetId="16" hidden="1">[1]EVAREBR!#REF!</definedName>
    <definedName name="XXXXXX" localSheetId="19" hidden="1">[1]EVAREBR!#REF!</definedName>
    <definedName name="XXXXXX" localSheetId="18" hidden="1">[1]EVAREBR!#REF!</definedName>
    <definedName name="XXXXXX" localSheetId="21" hidden="1">[1]EVAREBR!#REF!</definedName>
    <definedName name="XXXXXX" localSheetId="20" hidden="1">[1]EVAREBR!#REF!</definedName>
    <definedName name="XXXXXX" localSheetId="23" hidden="1">[1]EVAREBR!#REF!</definedName>
    <definedName name="XXXXXX" localSheetId="22" hidden="1">[1]EVAREBR!#REF!</definedName>
    <definedName name="XXXXXX" localSheetId="27" hidden="1">[1]EVAREBR!#REF!</definedName>
    <definedName name="XXXXXX" localSheetId="26" hidden="1">[1]EVAREBR!#REF!</definedName>
    <definedName name="XXXXXX" localSheetId="29" hidden="1">[1]EVAREBR!#REF!</definedName>
    <definedName name="XXXXXX" localSheetId="28" hidden="1">[1]EVAREBR!#REF!</definedName>
    <definedName name="XXXXXX" localSheetId="25" hidden="1">[1]EVAREBR!#REF!</definedName>
    <definedName name="XXXXXX" localSheetId="24" hidden="1">[1]EVAREBR!#REF!</definedName>
    <definedName name="XXXXXX" localSheetId="82" hidden="1">[1]EVAREBR!#REF!</definedName>
    <definedName name="XXXXXX" localSheetId="83" hidden="1">[1]EVAREBR!#REF!</definedName>
    <definedName name="XXXXXX" localSheetId="31" hidden="1">[1]EVAREBR!#REF!</definedName>
    <definedName name="XXXXXX" localSheetId="30" hidden="1">[1]EVAREBR!#REF!</definedName>
    <definedName name="XXXXXX" localSheetId="33" hidden="1">[1]EVAREBR!#REF!</definedName>
    <definedName name="XXXXXX" localSheetId="32" hidden="1">[1]EVAREBR!#REF!</definedName>
    <definedName name="XXXXXX" localSheetId="35" hidden="1">[1]EVAREBR!#REF!</definedName>
    <definedName name="XXXXXX" localSheetId="34" hidden="1">[1]EVAREBR!#REF!</definedName>
    <definedName name="XXXXXX" localSheetId="37" hidden="1">[1]EVAREBR!#REF!</definedName>
    <definedName name="XXXXXX" localSheetId="36" hidden="1">[1]EVAREBR!#REF!</definedName>
    <definedName name="XXXXXX" localSheetId="39" hidden="1">[1]EVAREBR!#REF!</definedName>
    <definedName name="XXXXXX" localSheetId="38" hidden="1">[1]EVAREBR!#REF!</definedName>
    <definedName name="XXXXXX" localSheetId="41" hidden="1">[1]EVAREBR!#REF!</definedName>
    <definedName name="XXXXXX" localSheetId="40" hidden="1">[1]EVAREBR!#REF!</definedName>
    <definedName name="XXXXXX" localSheetId="43" hidden="1">[1]EVAREBR!#REF!</definedName>
    <definedName name="XXXXXX" localSheetId="42" hidden="1">[1]EVAREBR!#REF!</definedName>
    <definedName name="XXXXXX" localSheetId="45" hidden="1">[1]EVAREBR!#REF!</definedName>
    <definedName name="XXXXXX" localSheetId="44" hidden="1">[1]EVAREBR!#REF!</definedName>
    <definedName name="XXXXXX" localSheetId="47" hidden="1">[1]EVAREBR!#REF!</definedName>
    <definedName name="XXXXXX" localSheetId="46" hidden="1">[1]EVAREBR!#REF!</definedName>
    <definedName name="XXXXXX" localSheetId="49" hidden="1">[1]EVAREBR!#REF!</definedName>
    <definedName name="XXXXXX" localSheetId="48" hidden="1">[1]EVAREBR!#REF!</definedName>
    <definedName name="XXXXXX" localSheetId="51" hidden="1">[1]EVAREBR!#REF!</definedName>
    <definedName name="XXXXXX" localSheetId="50" hidden="1">[1]EVAREBR!#REF!</definedName>
    <definedName name="XXXXXX" localSheetId="53" hidden="1">[1]EVAREBR!#REF!</definedName>
    <definedName name="XXXXXX" localSheetId="52" hidden="1">[1]EVAREBR!#REF!</definedName>
    <definedName name="XXXXXX" localSheetId="55" hidden="1">[1]EVAREBR!#REF!</definedName>
    <definedName name="XXXXXX" localSheetId="54" hidden="1">[1]EVAREBR!#REF!</definedName>
    <definedName name="XXXXXX" localSheetId="57" hidden="1">[1]EVAREBR!#REF!</definedName>
    <definedName name="XXXXXX" localSheetId="56" hidden="1">[1]EVAREBR!#REF!</definedName>
    <definedName name="XXXXXX" localSheetId="59" hidden="1">[1]EVAREBR!#REF!</definedName>
    <definedName name="XXXXXX" localSheetId="58" hidden="1">[1]EVAREBR!#REF!</definedName>
    <definedName name="XXXXXX" localSheetId="61" hidden="1">[1]EVAREBR!#REF!</definedName>
    <definedName name="XXXXXX" localSheetId="60" hidden="1">[1]EVAREBR!#REF!</definedName>
    <definedName name="XXXXXX" localSheetId="63" hidden="1">[1]EVAREBR!#REF!</definedName>
    <definedName name="XXXXXX" localSheetId="62" hidden="1">[1]EVAREBR!#REF!</definedName>
    <definedName name="XXXXXX" localSheetId="65" hidden="1">[1]EVAREBR!#REF!</definedName>
    <definedName name="XXXXXX" localSheetId="64" hidden="1">[1]EVAREBR!#REF!</definedName>
    <definedName name="XXXXXX" localSheetId="67" hidden="1">[1]EVAREBR!#REF!</definedName>
    <definedName name="XXXXXX" localSheetId="66" hidden="1">[1]EVAREBR!#REF!</definedName>
    <definedName name="XXXXXX" localSheetId="69" hidden="1">[1]EVAREBR!#REF!</definedName>
    <definedName name="XXXXXX" localSheetId="68" hidden="1">[1]EVAREBR!#REF!</definedName>
    <definedName name="XXXXXX" localSheetId="71" hidden="1">[1]EVAREBR!#REF!</definedName>
    <definedName name="XXXXXX" localSheetId="70" hidden="1">[1]EVAREBR!#REF!</definedName>
    <definedName name="XXXXXX" localSheetId="72" hidden="1">[1]EVAREBR!#REF!</definedName>
    <definedName name="XXXXXX" localSheetId="73" hidden="1">[1]EVAREBR!#REF!</definedName>
    <definedName name="XXXXXX" localSheetId="75" hidden="1">[1]EVAREBR!#REF!</definedName>
    <definedName name="XXXXXX" localSheetId="74" hidden="1">[1]EVAREBR!#REF!</definedName>
    <definedName name="XXXXXX" localSheetId="77" hidden="1">[1]EVAREBR!#REF!</definedName>
    <definedName name="XXXXXX" localSheetId="76" hidden="1">[1]EVAREBR!#REF!</definedName>
    <definedName name="XXXXXX" localSheetId="79" hidden="1">[1]EVAREBR!#REF!</definedName>
    <definedName name="XXXXXX" localSheetId="78" hidden="1">[1]EVAREBR!#REF!</definedName>
    <definedName name="XXXXXX" localSheetId="81" hidden="1">[1]EVAREBR!#REF!</definedName>
    <definedName name="XXXXXX" localSheetId="80" hidden="1">[1]EVAREBR!#REF!</definedName>
    <definedName name="XXXXXX" hidden="1">[1]EVAREBR!#REF!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N10" i="93" l="1"/>
  <c r="D7" i="134"/>
  <c r="E7" i="134"/>
  <c r="F7" i="134"/>
  <c r="G7" i="134"/>
  <c r="H7" i="134"/>
  <c r="I7" i="134"/>
  <c r="J7" i="134"/>
  <c r="K7" i="134"/>
  <c r="L7" i="134"/>
  <c r="M7" i="134"/>
  <c r="N7" i="134"/>
  <c r="O7" i="134"/>
  <c r="P7" i="134"/>
  <c r="C7" i="134"/>
  <c r="I3" i="134"/>
  <c r="J3" i="134"/>
  <c r="K3" i="134"/>
  <c r="C58" i="134"/>
  <c r="B58" i="134"/>
  <c r="B64" i="134" s="1"/>
  <c r="C51" i="134"/>
  <c r="E65" i="134" s="1"/>
  <c r="I72" i="134"/>
  <c r="I71" i="134"/>
  <c r="I70" i="134"/>
  <c r="I67" i="134"/>
  <c r="I66" i="134"/>
  <c r="I65" i="134"/>
  <c r="I64" i="134"/>
  <c r="C70" i="134"/>
  <c r="K11" i="134"/>
  <c r="I3" i="133"/>
  <c r="J3" i="133"/>
  <c r="K3" i="133"/>
  <c r="D7" i="133"/>
  <c r="E7" i="133"/>
  <c r="F7" i="133"/>
  <c r="G7" i="133"/>
  <c r="H7" i="133"/>
  <c r="I7" i="133"/>
  <c r="J7" i="133"/>
  <c r="J11" i="133" s="1"/>
  <c r="K7" i="133"/>
  <c r="L7" i="133"/>
  <c r="M7" i="133"/>
  <c r="N7" i="133"/>
  <c r="O7" i="133"/>
  <c r="P7" i="133"/>
  <c r="C7" i="133"/>
  <c r="C58" i="133"/>
  <c r="C70" i="133" s="1"/>
  <c r="B58" i="133"/>
  <c r="B64" i="133" s="1"/>
  <c r="C51" i="133"/>
  <c r="E65" i="133" s="1"/>
  <c r="I72" i="133"/>
  <c r="I71" i="133"/>
  <c r="I70" i="133"/>
  <c r="I67" i="133"/>
  <c r="I66" i="133"/>
  <c r="I65" i="133"/>
  <c r="I64" i="133"/>
  <c r="I11" i="133"/>
  <c r="C58" i="132"/>
  <c r="B58" i="132"/>
  <c r="B64" i="132" s="1"/>
  <c r="C51" i="132"/>
  <c r="E65" i="132" s="1"/>
  <c r="D7" i="132"/>
  <c r="E7" i="132"/>
  <c r="F7" i="132"/>
  <c r="G7" i="132"/>
  <c r="H7" i="132"/>
  <c r="I7" i="132"/>
  <c r="J7" i="132"/>
  <c r="K7" i="132"/>
  <c r="L7" i="132"/>
  <c r="M7" i="132"/>
  <c r="N7" i="132"/>
  <c r="O7" i="132"/>
  <c r="P7" i="132"/>
  <c r="C7" i="132"/>
  <c r="I3" i="132"/>
  <c r="J3" i="132"/>
  <c r="J11" i="132" s="1"/>
  <c r="K3" i="132"/>
  <c r="H72" i="132"/>
  <c r="H71" i="132"/>
  <c r="H70" i="132"/>
  <c r="H67" i="132"/>
  <c r="H66" i="132"/>
  <c r="H65" i="132"/>
  <c r="H64" i="132"/>
  <c r="C64" i="132"/>
  <c r="I3" i="131"/>
  <c r="J3" i="131"/>
  <c r="J11" i="131" s="1"/>
  <c r="K3" i="131"/>
  <c r="D7" i="131"/>
  <c r="E7" i="131"/>
  <c r="F7" i="131"/>
  <c r="G7" i="131"/>
  <c r="H7" i="131"/>
  <c r="I7" i="131"/>
  <c r="J7" i="131"/>
  <c r="K7" i="131"/>
  <c r="L7" i="131"/>
  <c r="M7" i="131"/>
  <c r="N7" i="131"/>
  <c r="O7" i="131"/>
  <c r="P7" i="131"/>
  <c r="C7" i="131"/>
  <c r="C58" i="131"/>
  <c r="C64" i="131" s="1"/>
  <c r="B58" i="131"/>
  <c r="C51" i="131"/>
  <c r="E65" i="131" s="1"/>
  <c r="H72" i="131"/>
  <c r="H71" i="131"/>
  <c r="H70" i="131"/>
  <c r="H67" i="131"/>
  <c r="H66" i="131"/>
  <c r="H65" i="131"/>
  <c r="H64" i="131"/>
  <c r="B64" i="131"/>
  <c r="N7" i="50"/>
  <c r="O7" i="50"/>
  <c r="P7" i="50"/>
  <c r="B70" i="50"/>
  <c r="B64" i="50"/>
  <c r="E70" i="50"/>
  <c r="H70" i="50"/>
  <c r="C58" i="130"/>
  <c r="B58" i="130"/>
  <c r="B64" i="130" s="1"/>
  <c r="C51" i="130"/>
  <c r="E65" i="130" s="1"/>
  <c r="D7" i="130"/>
  <c r="E7" i="130"/>
  <c r="F7" i="130"/>
  <c r="G7" i="130"/>
  <c r="H7" i="130"/>
  <c r="I7" i="130"/>
  <c r="J7" i="130"/>
  <c r="K7" i="130"/>
  <c r="L7" i="130"/>
  <c r="M7" i="130"/>
  <c r="N7" i="130"/>
  <c r="O7" i="130"/>
  <c r="P7" i="130"/>
  <c r="C7" i="130"/>
  <c r="I3" i="130"/>
  <c r="J3" i="130"/>
  <c r="K3" i="130"/>
  <c r="I72" i="130"/>
  <c r="I71" i="130"/>
  <c r="I70" i="130"/>
  <c r="I67" i="130"/>
  <c r="I66" i="130"/>
  <c r="I65" i="130"/>
  <c r="I64" i="130"/>
  <c r="C70" i="130"/>
  <c r="C58" i="129"/>
  <c r="C64" i="129" s="1"/>
  <c r="B58" i="129"/>
  <c r="B64" i="129" s="1"/>
  <c r="C51" i="129"/>
  <c r="E65" i="129" s="1"/>
  <c r="D7" i="129"/>
  <c r="E7" i="129"/>
  <c r="F7" i="129"/>
  <c r="G7" i="129"/>
  <c r="H7" i="129"/>
  <c r="I7" i="129"/>
  <c r="I11" i="129" s="1"/>
  <c r="J7" i="129"/>
  <c r="K7" i="129"/>
  <c r="L7" i="129"/>
  <c r="M7" i="129"/>
  <c r="N7" i="129"/>
  <c r="O7" i="129"/>
  <c r="P7" i="129"/>
  <c r="C7" i="129"/>
  <c r="I3" i="129"/>
  <c r="J3" i="129"/>
  <c r="K3" i="129"/>
  <c r="D7" i="128"/>
  <c r="E7" i="128"/>
  <c r="F7" i="128"/>
  <c r="G7" i="128"/>
  <c r="H7" i="128"/>
  <c r="I7" i="128"/>
  <c r="J7" i="128"/>
  <c r="K7" i="128"/>
  <c r="L7" i="128"/>
  <c r="M7" i="128"/>
  <c r="N7" i="128"/>
  <c r="O7" i="128"/>
  <c r="P7" i="128"/>
  <c r="I3" i="128"/>
  <c r="J3" i="128"/>
  <c r="K3" i="128"/>
  <c r="C7" i="128"/>
  <c r="C58" i="128"/>
  <c r="B58" i="128"/>
  <c r="C51" i="128"/>
  <c r="E65" i="128" s="1"/>
  <c r="H72" i="129"/>
  <c r="H71" i="129"/>
  <c r="H70" i="129"/>
  <c r="H67" i="129"/>
  <c r="H66" i="129"/>
  <c r="H65" i="129"/>
  <c r="H64" i="129"/>
  <c r="I72" i="128"/>
  <c r="I71" i="128"/>
  <c r="I70" i="128"/>
  <c r="I67" i="128"/>
  <c r="I66" i="128"/>
  <c r="I65" i="128"/>
  <c r="I64" i="128"/>
  <c r="C64" i="128"/>
  <c r="B70" i="128"/>
  <c r="J11" i="128"/>
  <c r="D7" i="127"/>
  <c r="E7" i="127"/>
  <c r="F7" i="127"/>
  <c r="G7" i="127"/>
  <c r="H7" i="127"/>
  <c r="I7" i="127"/>
  <c r="J7" i="127"/>
  <c r="K7" i="127"/>
  <c r="L7" i="127"/>
  <c r="M7" i="127"/>
  <c r="N7" i="127"/>
  <c r="O7" i="127"/>
  <c r="P7" i="127"/>
  <c r="C7" i="127"/>
  <c r="I3" i="127"/>
  <c r="J3" i="127"/>
  <c r="K3" i="127"/>
  <c r="C58" i="127"/>
  <c r="C64" i="127" s="1"/>
  <c r="B58" i="127"/>
  <c r="B70" i="127" s="1"/>
  <c r="C51" i="127"/>
  <c r="E65" i="127" s="1"/>
  <c r="I72" i="127"/>
  <c r="I71" i="127"/>
  <c r="I70" i="127"/>
  <c r="I67" i="127"/>
  <c r="I66" i="127"/>
  <c r="I65" i="127"/>
  <c r="I64" i="127"/>
  <c r="D7" i="126"/>
  <c r="E7" i="126"/>
  <c r="F7" i="126"/>
  <c r="G7" i="126"/>
  <c r="H7" i="126"/>
  <c r="I7" i="126"/>
  <c r="J7" i="126"/>
  <c r="K7" i="126"/>
  <c r="K11" i="126" s="1"/>
  <c r="L7" i="126"/>
  <c r="M7" i="126"/>
  <c r="N7" i="126"/>
  <c r="O7" i="126"/>
  <c r="P7" i="126"/>
  <c r="I3" i="126"/>
  <c r="I11" i="126" s="1"/>
  <c r="J3" i="126"/>
  <c r="J11" i="126" s="1"/>
  <c r="K3" i="126"/>
  <c r="C7" i="126"/>
  <c r="C58" i="126"/>
  <c r="C70" i="126" s="1"/>
  <c r="B58" i="126"/>
  <c r="B70" i="126" s="1"/>
  <c r="C51" i="126"/>
  <c r="E65" i="126" s="1"/>
  <c r="I72" i="126"/>
  <c r="I71" i="126"/>
  <c r="I70" i="126"/>
  <c r="I67" i="126"/>
  <c r="I66" i="126"/>
  <c r="I65" i="126"/>
  <c r="I64" i="126"/>
  <c r="D7" i="125"/>
  <c r="E7" i="125"/>
  <c r="F7" i="125"/>
  <c r="G7" i="125"/>
  <c r="H7" i="125"/>
  <c r="I7" i="125"/>
  <c r="I11" i="125" s="1"/>
  <c r="J7" i="125"/>
  <c r="K7" i="125"/>
  <c r="L7" i="125"/>
  <c r="M7" i="125"/>
  <c r="N7" i="125"/>
  <c r="O7" i="125"/>
  <c r="P7" i="125"/>
  <c r="C7" i="125"/>
  <c r="I3" i="125"/>
  <c r="J3" i="125"/>
  <c r="K3" i="125"/>
  <c r="C58" i="125"/>
  <c r="B58" i="125"/>
  <c r="B64" i="125" s="1"/>
  <c r="C51" i="125"/>
  <c r="E65" i="125" s="1"/>
  <c r="I72" i="125"/>
  <c r="I71" i="125"/>
  <c r="I70" i="125"/>
  <c r="I67" i="125"/>
  <c r="I66" i="125"/>
  <c r="I65" i="125"/>
  <c r="I64" i="125"/>
  <c r="C70" i="125"/>
  <c r="B70" i="125"/>
  <c r="C58" i="124"/>
  <c r="B58" i="124"/>
  <c r="B64" i="124" s="1"/>
  <c r="C51" i="124"/>
  <c r="E65" i="124" s="1"/>
  <c r="D7" i="124"/>
  <c r="E7" i="124"/>
  <c r="F7" i="124"/>
  <c r="G7" i="124"/>
  <c r="H7" i="124"/>
  <c r="I7" i="124"/>
  <c r="J7" i="124"/>
  <c r="K7" i="124"/>
  <c r="K11" i="124" s="1"/>
  <c r="L7" i="124"/>
  <c r="M7" i="124"/>
  <c r="N7" i="124"/>
  <c r="O7" i="124"/>
  <c r="P7" i="124"/>
  <c r="C7" i="124"/>
  <c r="I3" i="124"/>
  <c r="J3" i="124"/>
  <c r="J11" i="124" s="1"/>
  <c r="K3" i="124"/>
  <c r="I72" i="124"/>
  <c r="I71" i="124"/>
  <c r="I70" i="124"/>
  <c r="I67" i="124"/>
  <c r="I66" i="124"/>
  <c r="I65" i="124"/>
  <c r="I64" i="124"/>
  <c r="C64" i="124"/>
  <c r="C58" i="123"/>
  <c r="B58" i="123"/>
  <c r="B64" i="123" s="1"/>
  <c r="C51" i="123"/>
  <c r="E65" i="123" s="1"/>
  <c r="D7" i="123"/>
  <c r="E7" i="123"/>
  <c r="F7" i="123"/>
  <c r="G7" i="123"/>
  <c r="H7" i="123"/>
  <c r="I7" i="123"/>
  <c r="J7" i="123"/>
  <c r="K7" i="123"/>
  <c r="L7" i="123"/>
  <c r="M7" i="123"/>
  <c r="N7" i="123"/>
  <c r="O7" i="123"/>
  <c r="P7" i="123"/>
  <c r="C7" i="123"/>
  <c r="I3" i="123"/>
  <c r="J3" i="123"/>
  <c r="J11" i="123" s="1"/>
  <c r="K3" i="123"/>
  <c r="I72" i="123"/>
  <c r="I71" i="123"/>
  <c r="I70" i="123"/>
  <c r="I67" i="123"/>
  <c r="I66" i="123"/>
  <c r="I65" i="123"/>
  <c r="I64" i="123"/>
  <c r="K11" i="123"/>
  <c r="I11" i="123"/>
  <c r="D7" i="122"/>
  <c r="E7" i="122"/>
  <c r="F7" i="122"/>
  <c r="G7" i="122"/>
  <c r="H7" i="122"/>
  <c r="I7" i="122"/>
  <c r="J7" i="122"/>
  <c r="K7" i="122"/>
  <c r="K11" i="122" s="1"/>
  <c r="L7" i="122"/>
  <c r="M7" i="122"/>
  <c r="N7" i="122"/>
  <c r="O7" i="122"/>
  <c r="P7" i="122"/>
  <c r="I3" i="122"/>
  <c r="I11" i="122" s="1"/>
  <c r="J3" i="122"/>
  <c r="J11" i="122" s="1"/>
  <c r="K3" i="122"/>
  <c r="C58" i="122"/>
  <c r="C64" i="122" s="1"/>
  <c r="B58" i="122"/>
  <c r="B64" i="122" s="1"/>
  <c r="C51" i="122"/>
  <c r="C7" i="122"/>
  <c r="I72" i="122"/>
  <c r="I71" i="122"/>
  <c r="I70" i="122"/>
  <c r="I67" i="122"/>
  <c r="I66" i="122"/>
  <c r="I65" i="122"/>
  <c r="I64" i="122"/>
  <c r="E65" i="122"/>
  <c r="D7" i="121"/>
  <c r="E7" i="121"/>
  <c r="F7" i="121"/>
  <c r="G7" i="121"/>
  <c r="H7" i="121"/>
  <c r="I7" i="121"/>
  <c r="J7" i="121"/>
  <c r="J11" i="121" s="1"/>
  <c r="K7" i="121"/>
  <c r="L7" i="121"/>
  <c r="M7" i="121"/>
  <c r="N7" i="121"/>
  <c r="O7" i="121"/>
  <c r="P7" i="121"/>
  <c r="I3" i="121"/>
  <c r="I11" i="121" s="1"/>
  <c r="J3" i="121"/>
  <c r="K3" i="121"/>
  <c r="C7" i="121"/>
  <c r="C58" i="121"/>
  <c r="B58" i="121"/>
  <c r="B64" i="121" s="1"/>
  <c r="C51" i="121"/>
  <c r="E65" i="121" s="1"/>
  <c r="I72" i="121"/>
  <c r="I71" i="121"/>
  <c r="I70" i="121"/>
  <c r="I67" i="121"/>
  <c r="I66" i="121"/>
  <c r="I65" i="121"/>
  <c r="I64" i="121"/>
  <c r="C64" i="121"/>
  <c r="D7" i="119"/>
  <c r="E7" i="119"/>
  <c r="F7" i="119"/>
  <c r="G7" i="119"/>
  <c r="H7" i="119"/>
  <c r="I7" i="119"/>
  <c r="J7" i="119"/>
  <c r="K7" i="119"/>
  <c r="L7" i="119"/>
  <c r="M7" i="119"/>
  <c r="N7" i="119"/>
  <c r="O7" i="119"/>
  <c r="P7" i="119"/>
  <c r="C7" i="119"/>
  <c r="I3" i="119"/>
  <c r="I11" i="119" s="1"/>
  <c r="J3" i="119"/>
  <c r="J11" i="119" s="1"/>
  <c r="K3" i="119"/>
  <c r="C58" i="119"/>
  <c r="C70" i="119" s="1"/>
  <c r="B58" i="119"/>
  <c r="B70" i="119" s="1"/>
  <c r="C51" i="119"/>
  <c r="I72" i="119"/>
  <c r="I71" i="119"/>
  <c r="I70" i="119"/>
  <c r="I67" i="119"/>
  <c r="I66" i="119"/>
  <c r="I65" i="119"/>
  <c r="E65" i="119"/>
  <c r="I64" i="119"/>
  <c r="D7" i="118"/>
  <c r="E7" i="118"/>
  <c r="F7" i="118"/>
  <c r="G7" i="118"/>
  <c r="H7" i="118"/>
  <c r="I7" i="118"/>
  <c r="J7" i="118"/>
  <c r="J11" i="118" s="1"/>
  <c r="K7" i="118"/>
  <c r="K11" i="118" s="1"/>
  <c r="L7" i="118"/>
  <c r="M7" i="118"/>
  <c r="N7" i="118"/>
  <c r="O7" i="118"/>
  <c r="P7" i="118"/>
  <c r="C7" i="118"/>
  <c r="I3" i="118"/>
  <c r="J3" i="118"/>
  <c r="K3" i="118"/>
  <c r="C58" i="118"/>
  <c r="C64" i="118" s="1"/>
  <c r="B58" i="118"/>
  <c r="B64" i="118" s="1"/>
  <c r="C51" i="118"/>
  <c r="E65" i="118" s="1"/>
  <c r="I72" i="118"/>
  <c r="I71" i="118"/>
  <c r="I70" i="118"/>
  <c r="I67" i="118"/>
  <c r="I66" i="118"/>
  <c r="I65" i="118"/>
  <c r="I64" i="118"/>
  <c r="D7" i="117"/>
  <c r="E7" i="117"/>
  <c r="F7" i="117"/>
  <c r="G7" i="117"/>
  <c r="H7" i="117"/>
  <c r="I7" i="117"/>
  <c r="J7" i="117"/>
  <c r="K7" i="117"/>
  <c r="L7" i="117"/>
  <c r="M7" i="117"/>
  <c r="N7" i="117"/>
  <c r="O7" i="117"/>
  <c r="P7" i="117"/>
  <c r="C7" i="117"/>
  <c r="I3" i="117"/>
  <c r="J3" i="117"/>
  <c r="K3" i="117"/>
  <c r="C58" i="117"/>
  <c r="C64" i="117" s="1"/>
  <c r="B58" i="117"/>
  <c r="C51" i="117"/>
  <c r="E65" i="117" s="1"/>
  <c r="I72" i="117"/>
  <c r="I71" i="117"/>
  <c r="I70" i="117"/>
  <c r="I67" i="117"/>
  <c r="I66" i="117"/>
  <c r="I65" i="117"/>
  <c r="I64" i="117"/>
  <c r="B70" i="117"/>
  <c r="C64" i="123" l="1"/>
  <c r="C70" i="123"/>
  <c r="I11" i="117"/>
  <c r="C70" i="117"/>
  <c r="I11" i="118"/>
  <c r="J11" i="127"/>
  <c r="I11" i="127"/>
  <c r="J11" i="129"/>
  <c r="K11" i="128"/>
  <c r="J11" i="130"/>
  <c r="J11" i="134"/>
  <c r="I11" i="134"/>
  <c r="B70" i="134"/>
  <c r="C64" i="134"/>
  <c r="K11" i="133"/>
  <c r="B70" i="133"/>
  <c r="C64" i="133"/>
  <c r="K11" i="132"/>
  <c r="I11" i="132"/>
  <c r="B70" i="132"/>
  <c r="C70" i="132"/>
  <c r="I11" i="131"/>
  <c r="K11" i="131"/>
  <c r="B70" i="131"/>
  <c r="C70" i="131"/>
  <c r="I11" i="130"/>
  <c r="K11" i="130"/>
  <c r="B70" i="130"/>
  <c r="C64" i="130"/>
  <c r="B70" i="129"/>
  <c r="K11" i="129"/>
  <c r="I11" i="128"/>
  <c r="C70" i="129"/>
  <c r="C70" i="128"/>
  <c r="B64" i="128"/>
  <c r="K11" i="127"/>
  <c r="B64" i="127"/>
  <c r="C70" i="127"/>
  <c r="B64" i="126"/>
  <c r="C64" i="126"/>
  <c r="K11" i="125"/>
  <c r="J11" i="125"/>
  <c r="C64" i="125"/>
  <c r="I11" i="124"/>
  <c r="B70" i="124"/>
  <c r="C70" i="124"/>
  <c r="B70" i="123"/>
  <c r="B70" i="122"/>
  <c r="C70" i="122"/>
  <c r="K11" i="121"/>
  <c r="B70" i="121"/>
  <c r="C70" i="121"/>
  <c r="K11" i="119"/>
  <c r="B64" i="119"/>
  <c r="C64" i="119"/>
  <c r="B70" i="118"/>
  <c r="C70" i="118"/>
  <c r="K11" i="117"/>
  <c r="J11" i="117"/>
  <c r="B64" i="117"/>
  <c r="D7" i="116"/>
  <c r="E7" i="116"/>
  <c r="F7" i="116"/>
  <c r="G7" i="116"/>
  <c r="H7" i="116"/>
  <c r="I7" i="116"/>
  <c r="J7" i="116"/>
  <c r="K7" i="116"/>
  <c r="L7" i="116"/>
  <c r="M7" i="116"/>
  <c r="N7" i="116"/>
  <c r="O7" i="116"/>
  <c r="P7" i="116"/>
  <c r="C7" i="116"/>
  <c r="I3" i="116"/>
  <c r="J3" i="116"/>
  <c r="K3" i="116"/>
  <c r="C58" i="116"/>
  <c r="C64" i="116" s="1"/>
  <c r="B58" i="116"/>
  <c r="B70" i="116" s="1"/>
  <c r="C51" i="116"/>
  <c r="E65" i="116" s="1"/>
  <c r="I72" i="116"/>
  <c r="I71" i="116"/>
  <c r="I70" i="116"/>
  <c r="I67" i="116"/>
  <c r="I66" i="116"/>
  <c r="I65" i="116"/>
  <c r="I64" i="116"/>
  <c r="C70" i="116"/>
  <c r="J11" i="116"/>
  <c r="C58" i="115"/>
  <c r="B58" i="115"/>
  <c r="B64" i="115" s="1"/>
  <c r="C51" i="115"/>
  <c r="E65" i="115" s="1"/>
  <c r="D7" i="115"/>
  <c r="E7" i="115"/>
  <c r="F7" i="115"/>
  <c r="G7" i="115"/>
  <c r="H7" i="115"/>
  <c r="I7" i="115"/>
  <c r="J7" i="115"/>
  <c r="K7" i="115"/>
  <c r="L7" i="115"/>
  <c r="M7" i="115"/>
  <c r="N7" i="115"/>
  <c r="O7" i="115"/>
  <c r="P7" i="115"/>
  <c r="C7" i="115"/>
  <c r="I3" i="115"/>
  <c r="J3" i="115"/>
  <c r="K3" i="115"/>
  <c r="I72" i="115"/>
  <c r="I71" i="115"/>
  <c r="I70" i="115"/>
  <c r="I67" i="115"/>
  <c r="I66" i="115"/>
  <c r="I65" i="115"/>
  <c r="I64" i="115"/>
  <c r="C64" i="115"/>
  <c r="D7" i="114"/>
  <c r="E7" i="114"/>
  <c r="F7" i="114"/>
  <c r="G7" i="114"/>
  <c r="H7" i="114"/>
  <c r="I7" i="114"/>
  <c r="J7" i="114"/>
  <c r="K7" i="114"/>
  <c r="L7" i="114"/>
  <c r="M7" i="114"/>
  <c r="N7" i="114"/>
  <c r="O7" i="114"/>
  <c r="P7" i="114"/>
  <c r="C58" i="114"/>
  <c r="B58" i="114"/>
  <c r="B70" i="114" s="1"/>
  <c r="C51" i="114"/>
  <c r="E65" i="114" s="1"/>
  <c r="I3" i="114"/>
  <c r="J3" i="114"/>
  <c r="K3" i="114"/>
  <c r="K11" i="114" s="1"/>
  <c r="C7" i="114"/>
  <c r="H72" i="114"/>
  <c r="H71" i="114"/>
  <c r="H70" i="114"/>
  <c r="H67" i="114"/>
  <c r="H66" i="114"/>
  <c r="H65" i="114"/>
  <c r="H64" i="114"/>
  <c r="C64" i="114"/>
  <c r="C58" i="113"/>
  <c r="B58" i="113"/>
  <c r="B64" i="113" s="1"/>
  <c r="C51" i="113"/>
  <c r="E65" i="113" s="1"/>
  <c r="D7" i="113"/>
  <c r="E7" i="113"/>
  <c r="F7" i="113"/>
  <c r="G7" i="113"/>
  <c r="H7" i="113"/>
  <c r="I7" i="113"/>
  <c r="J7" i="113"/>
  <c r="K7" i="113"/>
  <c r="L7" i="113"/>
  <c r="M7" i="113"/>
  <c r="N7" i="113"/>
  <c r="O7" i="113"/>
  <c r="P7" i="113"/>
  <c r="C7" i="113"/>
  <c r="I3" i="113"/>
  <c r="J3" i="113"/>
  <c r="K3" i="113"/>
  <c r="H72" i="113"/>
  <c r="H71" i="113"/>
  <c r="H70" i="113"/>
  <c r="H67" i="113"/>
  <c r="H66" i="113"/>
  <c r="H65" i="113"/>
  <c r="H64" i="113"/>
  <c r="C64" i="113"/>
  <c r="I11" i="112"/>
  <c r="D7" i="112"/>
  <c r="E7" i="112"/>
  <c r="F7" i="112"/>
  <c r="G7" i="112"/>
  <c r="H7" i="112"/>
  <c r="I7" i="112"/>
  <c r="J7" i="112"/>
  <c r="J11" i="112" s="1"/>
  <c r="K7" i="112"/>
  <c r="L7" i="112"/>
  <c r="M7" i="112"/>
  <c r="N7" i="112"/>
  <c r="O7" i="112"/>
  <c r="P7" i="112"/>
  <c r="C7" i="112"/>
  <c r="I3" i="112"/>
  <c r="J3" i="112"/>
  <c r="K3" i="112"/>
  <c r="C58" i="112"/>
  <c r="B58" i="112"/>
  <c r="B64" i="112" s="1"/>
  <c r="C51" i="112"/>
  <c r="E65" i="112" s="1"/>
  <c r="H72" i="112"/>
  <c r="H71" i="112"/>
  <c r="H70" i="112"/>
  <c r="H67" i="112"/>
  <c r="H66" i="112"/>
  <c r="H65" i="112"/>
  <c r="H64" i="112"/>
  <c r="C70" i="112"/>
  <c r="B70" i="112"/>
  <c r="D7" i="110"/>
  <c r="E7" i="110"/>
  <c r="F7" i="110"/>
  <c r="G7" i="110"/>
  <c r="H7" i="110"/>
  <c r="I7" i="110"/>
  <c r="J7" i="110"/>
  <c r="K7" i="110"/>
  <c r="L7" i="110"/>
  <c r="M7" i="110"/>
  <c r="N7" i="110"/>
  <c r="O7" i="110"/>
  <c r="P7" i="110"/>
  <c r="C7" i="110"/>
  <c r="I3" i="110"/>
  <c r="I11" i="110" s="1"/>
  <c r="J3" i="110"/>
  <c r="J11" i="110" s="1"/>
  <c r="K3" i="110"/>
  <c r="C58" i="110"/>
  <c r="C64" i="110" s="1"/>
  <c r="B58" i="110"/>
  <c r="B64" i="110" s="1"/>
  <c r="C51" i="110"/>
  <c r="I72" i="110"/>
  <c r="I71" i="110"/>
  <c r="I70" i="110"/>
  <c r="I67" i="110"/>
  <c r="I66" i="110"/>
  <c r="I65" i="110"/>
  <c r="I64" i="110"/>
  <c r="E65" i="110"/>
  <c r="C58" i="109"/>
  <c r="B58" i="109"/>
  <c r="C51" i="109"/>
  <c r="E65" i="109" s="1"/>
  <c r="D7" i="109"/>
  <c r="E7" i="109"/>
  <c r="F7" i="109"/>
  <c r="G7" i="109"/>
  <c r="H7" i="109"/>
  <c r="I7" i="109"/>
  <c r="J7" i="109"/>
  <c r="J11" i="109" s="1"/>
  <c r="K7" i="109"/>
  <c r="L7" i="109"/>
  <c r="M7" i="109"/>
  <c r="N7" i="109"/>
  <c r="O7" i="109"/>
  <c r="P7" i="109"/>
  <c r="I3" i="109"/>
  <c r="J3" i="109"/>
  <c r="K3" i="109"/>
  <c r="C7" i="109"/>
  <c r="I72" i="109"/>
  <c r="I71" i="109"/>
  <c r="I70" i="109"/>
  <c r="I67" i="109"/>
  <c r="I66" i="109"/>
  <c r="I65" i="109"/>
  <c r="I64" i="109"/>
  <c r="C64" i="109"/>
  <c r="D7" i="108"/>
  <c r="E7" i="108"/>
  <c r="F7" i="108"/>
  <c r="G7" i="108"/>
  <c r="H7" i="108"/>
  <c r="I7" i="108"/>
  <c r="J7" i="108"/>
  <c r="K7" i="108"/>
  <c r="K11" i="108" s="1"/>
  <c r="L7" i="108"/>
  <c r="M7" i="108"/>
  <c r="N7" i="108"/>
  <c r="O7" i="108"/>
  <c r="P7" i="108"/>
  <c r="I3" i="108"/>
  <c r="J3" i="108"/>
  <c r="K3" i="108"/>
  <c r="C7" i="108"/>
  <c r="C58" i="108"/>
  <c r="B58" i="108"/>
  <c r="B70" i="108" s="1"/>
  <c r="C51" i="108"/>
  <c r="E65" i="108" s="1"/>
  <c r="I72" i="108"/>
  <c r="I71" i="108"/>
  <c r="I70" i="108"/>
  <c r="I67" i="108"/>
  <c r="I66" i="108"/>
  <c r="I65" i="108"/>
  <c r="I64" i="108"/>
  <c r="B64" i="108"/>
  <c r="J11" i="108"/>
  <c r="D7" i="107"/>
  <c r="E7" i="107"/>
  <c r="F7" i="107"/>
  <c r="G7" i="107"/>
  <c r="H7" i="107"/>
  <c r="I7" i="107"/>
  <c r="I11" i="107" s="1"/>
  <c r="J7" i="107"/>
  <c r="J11" i="107" s="1"/>
  <c r="K7" i="107"/>
  <c r="K11" i="107" s="1"/>
  <c r="L7" i="107"/>
  <c r="M7" i="107"/>
  <c r="N7" i="107"/>
  <c r="O7" i="107"/>
  <c r="P7" i="107"/>
  <c r="I3" i="107"/>
  <c r="J3" i="107"/>
  <c r="K3" i="107"/>
  <c r="C7" i="107"/>
  <c r="C58" i="107"/>
  <c r="B58" i="107"/>
  <c r="B64" i="107" s="1"/>
  <c r="C51" i="107"/>
  <c r="I72" i="107"/>
  <c r="I71" i="107"/>
  <c r="I70" i="107"/>
  <c r="I67" i="107"/>
  <c r="I66" i="107"/>
  <c r="I65" i="107"/>
  <c r="E65" i="107"/>
  <c r="I64" i="107"/>
  <c r="D7" i="106"/>
  <c r="E7" i="106"/>
  <c r="F7" i="106"/>
  <c r="G7" i="106"/>
  <c r="H7" i="106"/>
  <c r="I7" i="106"/>
  <c r="J7" i="106"/>
  <c r="K7" i="106"/>
  <c r="L7" i="106"/>
  <c r="M7" i="106"/>
  <c r="N7" i="106"/>
  <c r="O7" i="106"/>
  <c r="P7" i="106"/>
  <c r="C7" i="106"/>
  <c r="I3" i="106"/>
  <c r="J3" i="106"/>
  <c r="K3" i="106"/>
  <c r="K11" i="106" s="1"/>
  <c r="C58" i="106"/>
  <c r="C64" i="106" s="1"/>
  <c r="B58" i="106"/>
  <c r="B64" i="106" s="1"/>
  <c r="C51" i="106"/>
  <c r="E65" i="106" s="1"/>
  <c r="I72" i="106"/>
  <c r="I71" i="106"/>
  <c r="I70" i="106"/>
  <c r="I67" i="106"/>
  <c r="I66" i="106"/>
  <c r="I65" i="106"/>
  <c r="I64" i="106"/>
  <c r="J11" i="106"/>
  <c r="I11" i="106"/>
  <c r="D7" i="105"/>
  <c r="E7" i="105"/>
  <c r="F7" i="105"/>
  <c r="G7" i="105"/>
  <c r="H7" i="105"/>
  <c r="I7" i="105"/>
  <c r="I11" i="105" s="1"/>
  <c r="J7" i="105"/>
  <c r="K7" i="105"/>
  <c r="L7" i="105"/>
  <c r="M7" i="105"/>
  <c r="N7" i="105"/>
  <c r="O7" i="105"/>
  <c r="P7" i="105"/>
  <c r="C7" i="105"/>
  <c r="I3" i="105"/>
  <c r="J3" i="105"/>
  <c r="K3" i="105"/>
  <c r="K11" i="105" s="1"/>
  <c r="C58" i="105"/>
  <c r="C64" i="105" s="1"/>
  <c r="B58" i="105"/>
  <c r="B64" i="105" s="1"/>
  <c r="C51" i="105"/>
  <c r="E65" i="105" s="1"/>
  <c r="I72" i="105"/>
  <c r="I71" i="105"/>
  <c r="I70" i="105"/>
  <c r="I67" i="105"/>
  <c r="I66" i="105"/>
  <c r="I65" i="105"/>
  <c r="I64" i="105"/>
  <c r="J11" i="105"/>
  <c r="D7" i="104"/>
  <c r="E7" i="104"/>
  <c r="F7" i="104"/>
  <c r="G7" i="104"/>
  <c r="H7" i="104"/>
  <c r="I7" i="104"/>
  <c r="J7" i="104"/>
  <c r="J11" i="104" s="1"/>
  <c r="K7" i="104"/>
  <c r="K11" i="104" s="1"/>
  <c r="L7" i="104"/>
  <c r="M7" i="104"/>
  <c r="N7" i="104"/>
  <c r="O7" i="104"/>
  <c r="P7" i="104"/>
  <c r="I3" i="104"/>
  <c r="J3" i="104"/>
  <c r="K3" i="104"/>
  <c r="C7" i="104"/>
  <c r="C58" i="104"/>
  <c r="C64" i="104" s="1"/>
  <c r="B58" i="104"/>
  <c r="C51" i="104"/>
  <c r="E65" i="104" s="1"/>
  <c r="I72" i="104"/>
  <c r="I71" i="104"/>
  <c r="I70" i="104"/>
  <c r="I67" i="104"/>
  <c r="I66" i="104"/>
  <c r="I65" i="104"/>
  <c r="I64" i="104"/>
  <c r="C70" i="104"/>
  <c r="B64" i="104"/>
  <c r="B70" i="105" l="1"/>
  <c r="C70" i="107"/>
  <c r="C64" i="107"/>
  <c r="B70" i="109"/>
  <c r="B64" i="109"/>
  <c r="C70" i="108"/>
  <c r="C64" i="108"/>
  <c r="K11" i="116"/>
  <c r="I11" i="108"/>
  <c r="J11" i="114"/>
  <c r="J11" i="115"/>
  <c r="K11" i="115"/>
  <c r="I11" i="116"/>
  <c r="B64" i="116"/>
  <c r="I11" i="115"/>
  <c r="B70" i="115"/>
  <c r="C70" i="115"/>
  <c r="I11" i="114"/>
  <c r="B64" i="114"/>
  <c r="C70" i="114"/>
  <c r="K11" i="113"/>
  <c r="J11" i="113"/>
  <c r="I11" i="113"/>
  <c r="B70" i="113"/>
  <c r="C70" i="113"/>
  <c r="K11" i="112"/>
  <c r="C64" i="112"/>
  <c r="K11" i="110"/>
  <c r="C70" i="110"/>
  <c r="B70" i="110"/>
  <c r="I11" i="109"/>
  <c r="K11" i="109"/>
  <c r="C70" i="109"/>
  <c r="B70" i="107"/>
  <c r="B70" i="106"/>
  <c r="C70" i="106"/>
  <c r="C70" i="105"/>
  <c r="I11" i="104"/>
  <c r="B70" i="104"/>
  <c r="C58" i="102"/>
  <c r="B58" i="102"/>
  <c r="B64" i="102" s="1"/>
  <c r="C51" i="102"/>
  <c r="D7" i="102"/>
  <c r="E7" i="102"/>
  <c r="F7" i="102"/>
  <c r="G7" i="102"/>
  <c r="H7" i="102"/>
  <c r="I7" i="102"/>
  <c r="J7" i="102"/>
  <c r="K7" i="102"/>
  <c r="L7" i="102"/>
  <c r="M7" i="102"/>
  <c r="N7" i="102"/>
  <c r="O7" i="102"/>
  <c r="P7" i="102"/>
  <c r="I3" i="102"/>
  <c r="J3" i="102"/>
  <c r="J11" i="102" s="1"/>
  <c r="K3" i="102"/>
  <c r="C7" i="102"/>
  <c r="I72" i="102"/>
  <c r="I71" i="102"/>
  <c r="I70" i="102"/>
  <c r="I67" i="102"/>
  <c r="I66" i="102"/>
  <c r="I65" i="102"/>
  <c r="E65" i="102"/>
  <c r="I64" i="102"/>
  <c r="C64" i="102"/>
  <c r="I3" i="101"/>
  <c r="J3" i="101"/>
  <c r="J11" i="101" s="1"/>
  <c r="K3" i="101"/>
  <c r="D7" i="101"/>
  <c r="E7" i="101"/>
  <c r="F7" i="101"/>
  <c r="G7" i="101"/>
  <c r="H7" i="101"/>
  <c r="I7" i="101"/>
  <c r="J7" i="101"/>
  <c r="K7" i="101"/>
  <c r="L7" i="101"/>
  <c r="M7" i="101"/>
  <c r="N7" i="101"/>
  <c r="O7" i="101"/>
  <c r="P7" i="101"/>
  <c r="D7" i="100"/>
  <c r="E7" i="100"/>
  <c r="F7" i="100"/>
  <c r="G7" i="100"/>
  <c r="H7" i="100"/>
  <c r="I7" i="100"/>
  <c r="I11" i="100" s="1"/>
  <c r="J7" i="100"/>
  <c r="K7" i="100"/>
  <c r="L7" i="100"/>
  <c r="M7" i="100"/>
  <c r="N7" i="100"/>
  <c r="O7" i="100"/>
  <c r="P7" i="100"/>
  <c r="C7" i="100"/>
  <c r="C7" i="101"/>
  <c r="C58" i="101"/>
  <c r="C64" i="101" s="1"/>
  <c r="B58" i="101"/>
  <c r="B64" i="101" s="1"/>
  <c r="C51" i="101"/>
  <c r="H72" i="101"/>
  <c r="H71" i="101"/>
  <c r="H70" i="101"/>
  <c r="H67" i="101"/>
  <c r="H66" i="101"/>
  <c r="H65" i="101"/>
  <c r="H64" i="101"/>
  <c r="E65" i="101"/>
  <c r="C58" i="100"/>
  <c r="C64" i="100" s="1"/>
  <c r="B58" i="100"/>
  <c r="B64" i="100" s="1"/>
  <c r="C51" i="100"/>
  <c r="I3" i="100"/>
  <c r="J3" i="100"/>
  <c r="J11" i="100" s="1"/>
  <c r="K3" i="100"/>
  <c r="I72" i="100"/>
  <c r="I71" i="100"/>
  <c r="I70" i="100"/>
  <c r="I67" i="100"/>
  <c r="I66" i="100"/>
  <c r="I65" i="100"/>
  <c r="I64" i="100"/>
  <c r="E65" i="100"/>
  <c r="C58" i="99"/>
  <c r="C70" i="99" s="1"/>
  <c r="B58" i="99"/>
  <c r="C51" i="99"/>
  <c r="D7" i="99"/>
  <c r="E7" i="99"/>
  <c r="F7" i="99"/>
  <c r="G7" i="99"/>
  <c r="H7" i="99"/>
  <c r="I7" i="99"/>
  <c r="J7" i="99"/>
  <c r="K7" i="99"/>
  <c r="L7" i="99"/>
  <c r="M7" i="99"/>
  <c r="N7" i="99"/>
  <c r="O7" i="99"/>
  <c r="P7" i="99"/>
  <c r="C7" i="99"/>
  <c r="I3" i="99"/>
  <c r="J3" i="99"/>
  <c r="K3" i="99"/>
  <c r="C58" i="98"/>
  <c r="C64" i="98" s="1"/>
  <c r="B58" i="98"/>
  <c r="B70" i="98" s="1"/>
  <c r="C51" i="98"/>
  <c r="E65" i="98" s="1"/>
  <c r="D7" i="98"/>
  <c r="E7" i="98"/>
  <c r="F7" i="98"/>
  <c r="G7" i="98"/>
  <c r="H7" i="98"/>
  <c r="I7" i="98"/>
  <c r="J7" i="98"/>
  <c r="K7" i="98"/>
  <c r="L7" i="98"/>
  <c r="M7" i="98"/>
  <c r="N7" i="98"/>
  <c r="O7" i="98"/>
  <c r="P7" i="98"/>
  <c r="C7" i="98"/>
  <c r="I3" i="98"/>
  <c r="I72" i="99"/>
  <c r="I71" i="99"/>
  <c r="I70" i="99"/>
  <c r="I67" i="99"/>
  <c r="I66" i="99"/>
  <c r="I65" i="99"/>
  <c r="I64" i="99"/>
  <c r="B64" i="99"/>
  <c r="B70" i="99"/>
  <c r="E65" i="99"/>
  <c r="I72" i="98"/>
  <c r="I71" i="98"/>
  <c r="I70" i="98"/>
  <c r="I67" i="98"/>
  <c r="I66" i="98"/>
  <c r="I65" i="98"/>
  <c r="I64" i="98"/>
  <c r="D7" i="97"/>
  <c r="E7" i="97"/>
  <c r="F7" i="97"/>
  <c r="G7" i="97"/>
  <c r="H7" i="97"/>
  <c r="I7" i="97"/>
  <c r="J7" i="97"/>
  <c r="K7" i="97"/>
  <c r="L7" i="97"/>
  <c r="M7" i="97"/>
  <c r="N7" i="97"/>
  <c r="O7" i="97"/>
  <c r="P7" i="97"/>
  <c r="C7" i="97"/>
  <c r="I67" i="97"/>
  <c r="C58" i="97"/>
  <c r="C70" i="97" s="1"/>
  <c r="B58" i="97"/>
  <c r="B70" i="97" s="1"/>
  <c r="C51" i="97"/>
  <c r="I3" i="97"/>
  <c r="J3" i="97"/>
  <c r="I72" i="97"/>
  <c r="I71" i="97"/>
  <c r="I70" i="97"/>
  <c r="I66" i="97"/>
  <c r="I65" i="97"/>
  <c r="E65" i="97"/>
  <c r="I64" i="97"/>
  <c r="J11" i="97"/>
  <c r="N5" i="95"/>
  <c r="N4" i="95"/>
  <c r="O4" i="95" s="1"/>
  <c r="K3" i="97" s="1"/>
  <c r="P4" i="95" l="1"/>
  <c r="L3" i="97" s="1"/>
  <c r="O5" i="95"/>
  <c r="K3" i="98" s="1"/>
  <c r="K11" i="98" s="1"/>
  <c r="J3" i="98"/>
  <c r="J11" i="98" s="1"/>
  <c r="I11" i="99"/>
  <c r="B70" i="102"/>
  <c r="I11" i="102"/>
  <c r="K11" i="101"/>
  <c r="K11" i="102"/>
  <c r="C70" i="102"/>
  <c r="I11" i="101"/>
  <c r="C70" i="101"/>
  <c r="B70" i="101"/>
  <c r="K11" i="100"/>
  <c r="B70" i="100"/>
  <c r="C70" i="100"/>
  <c r="K11" i="99"/>
  <c r="J11" i="99"/>
  <c r="B64" i="98"/>
  <c r="I11" i="98"/>
  <c r="C64" i="99"/>
  <c r="C70" i="98"/>
  <c r="L11" i="97"/>
  <c r="K11" i="97"/>
  <c r="I11" i="97"/>
  <c r="C64" i="97"/>
  <c r="B64" i="97"/>
  <c r="U5" i="19" l="1"/>
  <c r="F8" i="18" l="1"/>
  <c r="S9" i="15"/>
  <c r="D50" i="97" s="1"/>
  <c r="G64" i="97" s="1"/>
  <c r="R9" i="15"/>
  <c r="D52" i="97" s="1"/>
  <c r="G66" i="97" s="1"/>
  <c r="P9" i="15"/>
  <c r="I3" i="91"/>
  <c r="I27" i="91" s="1"/>
  <c r="I39" i="91" s="1"/>
  <c r="I43" i="91" s="1"/>
  <c r="I79" i="7" s="1"/>
  <c r="C7" i="91"/>
  <c r="D7" i="91"/>
  <c r="E7" i="91"/>
  <c r="F7" i="91"/>
  <c r="A35" i="91"/>
  <c r="I3" i="89"/>
  <c r="C7" i="89"/>
  <c r="D7" i="89"/>
  <c r="E7" i="89"/>
  <c r="F7" i="89"/>
  <c r="A35" i="89"/>
  <c r="I3" i="88"/>
  <c r="C7" i="88"/>
  <c r="D7" i="88"/>
  <c r="E7" i="88"/>
  <c r="F7" i="88"/>
  <c r="A35" i="88"/>
  <c r="I3" i="90"/>
  <c r="C7" i="90"/>
  <c r="D7" i="90"/>
  <c r="E7" i="90"/>
  <c r="F7" i="90"/>
  <c r="A35" i="90"/>
  <c r="L7" i="50"/>
  <c r="M7" i="50"/>
  <c r="C58" i="50"/>
  <c r="E64" i="50"/>
  <c r="H64" i="50"/>
  <c r="E65" i="50"/>
  <c r="H65" i="50"/>
  <c r="E66" i="50"/>
  <c r="H66" i="50"/>
  <c r="E71" i="50"/>
  <c r="H71" i="50"/>
  <c r="H72" i="50"/>
  <c r="E67" i="50"/>
  <c r="H67" i="50"/>
  <c r="A35" i="87"/>
  <c r="I3" i="86"/>
  <c r="C7" i="86"/>
  <c r="D7" i="86"/>
  <c r="E7" i="86"/>
  <c r="F7" i="86"/>
  <c r="A35" i="86"/>
  <c r="I3" i="85"/>
  <c r="C7" i="85"/>
  <c r="D7" i="85"/>
  <c r="E7" i="85"/>
  <c r="F7" i="85"/>
  <c r="A35" i="85"/>
  <c r="I3" i="84"/>
  <c r="C7" i="84"/>
  <c r="D7" i="84"/>
  <c r="E7" i="84"/>
  <c r="F7" i="84"/>
  <c r="A35" i="84"/>
  <c r="I3" i="83"/>
  <c r="C7" i="83"/>
  <c r="D7" i="83"/>
  <c r="E7" i="83"/>
  <c r="F7" i="83"/>
  <c r="A35" i="83"/>
  <c r="I3" i="82"/>
  <c r="C7" i="82"/>
  <c r="D7" i="82"/>
  <c r="E7" i="82"/>
  <c r="F7" i="82"/>
  <c r="A35" i="82"/>
  <c r="I3" i="81"/>
  <c r="C7" i="81"/>
  <c r="D7" i="81"/>
  <c r="E7" i="81"/>
  <c r="F7" i="81"/>
  <c r="A35" i="81"/>
  <c r="I3" i="80"/>
  <c r="C7" i="80"/>
  <c r="D7" i="80"/>
  <c r="E7" i="80"/>
  <c r="F7" i="80"/>
  <c r="A35" i="80"/>
  <c r="I3" i="79"/>
  <c r="C7" i="79"/>
  <c r="D7" i="79"/>
  <c r="E7" i="79"/>
  <c r="F7" i="79"/>
  <c r="A35" i="79"/>
  <c r="I3" i="78"/>
  <c r="C7" i="78"/>
  <c r="D7" i="78"/>
  <c r="E7" i="78"/>
  <c r="F7" i="78"/>
  <c r="A35" i="78"/>
  <c r="I3" i="77"/>
  <c r="C7" i="77"/>
  <c r="D7" i="77"/>
  <c r="E7" i="77"/>
  <c r="F7" i="77"/>
  <c r="A35" i="77"/>
  <c r="I3" i="76"/>
  <c r="C7" i="76"/>
  <c r="D7" i="76"/>
  <c r="E7" i="76"/>
  <c r="F7" i="76"/>
  <c r="A35" i="76"/>
  <c r="I3" i="75"/>
  <c r="C7" i="75"/>
  <c r="D7" i="75"/>
  <c r="E7" i="75"/>
  <c r="F7" i="75"/>
  <c r="A35" i="75"/>
  <c r="I3" i="74"/>
  <c r="C7" i="74"/>
  <c r="D7" i="74"/>
  <c r="E7" i="74"/>
  <c r="F7" i="74"/>
  <c r="A35" i="74"/>
  <c r="I3" i="92"/>
  <c r="C7" i="92"/>
  <c r="D7" i="92"/>
  <c r="E7" i="92"/>
  <c r="F7" i="92"/>
  <c r="A35" i="92"/>
  <c r="I3" i="72"/>
  <c r="C7" i="72"/>
  <c r="D7" i="72"/>
  <c r="E7" i="72"/>
  <c r="F7" i="72"/>
  <c r="A35" i="72"/>
  <c r="I3" i="71"/>
  <c r="C7" i="71"/>
  <c r="D7" i="71"/>
  <c r="E7" i="71"/>
  <c r="F7" i="71"/>
  <c r="A35" i="71"/>
  <c r="I3" i="70"/>
  <c r="C7" i="70"/>
  <c r="D7" i="70"/>
  <c r="E7" i="70"/>
  <c r="F7" i="70"/>
  <c r="A35" i="70"/>
  <c r="I3" i="69"/>
  <c r="C7" i="69"/>
  <c r="D7" i="69"/>
  <c r="E7" i="69"/>
  <c r="F7" i="69"/>
  <c r="A35" i="69"/>
  <c r="I3" i="68"/>
  <c r="C7" i="68"/>
  <c r="D7" i="68"/>
  <c r="E7" i="68"/>
  <c r="F7" i="68"/>
  <c r="A35" i="68"/>
  <c r="I3" i="67"/>
  <c r="C7" i="67"/>
  <c r="D7" i="67"/>
  <c r="E7" i="67"/>
  <c r="F7" i="67"/>
  <c r="A35" i="67"/>
  <c r="I3" i="66"/>
  <c r="C7" i="66"/>
  <c r="D7" i="66"/>
  <c r="E7" i="66"/>
  <c r="F7" i="66"/>
  <c r="A35" i="66"/>
  <c r="I3" i="65"/>
  <c r="C7" i="65"/>
  <c r="D7" i="65"/>
  <c r="E7" i="65"/>
  <c r="F7" i="65"/>
  <c r="A35" i="65"/>
  <c r="I3" i="64"/>
  <c r="C7" i="64"/>
  <c r="D7" i="64"/>
  <c r="E7" i="64"/>
  <c r="F7" i="64"/>
  <c r="A35" i="64"/>
  <c r="I3" i="63"/>
  <c r="C7" i="63"/>
  <c r="D7" i="63"/>
  <c r="E7" i="63"/>
  <c r="F7" i="63"/>
  <c r="A35" i="63"/>
  <c r="I3" i="59"/>
  <c r="C7" i="59"/>
  <c r="D7" i="59"/>
  <c r="E7" i="59"/>
  <c r="F7" i="59"/>
  <c r="A35" i="59"/>
  <c r="I3" i="58"/>
  <c r="C7" i="58"/>
  <c r="D7" i="58"/>
  <c r="E7" i="58"/>
  <c r="F7" i="58"/>
  <c r="A35" i="58"/>
  <c r="I3" i="62"/>
  <c r="C7" i="62"/>
  <c r="D7" i="62"/>
  <c r="E7" i="62"/>
  <c r="F7" i="62"/>
  <c r="A35" i="62"/>
  <c r="I3" i="61"/>
  <c r="C7" i="61"/>
  <c r="D7" i="61"/>
  <c r="E7" i="61"/>
  <c r="F7" i="61"/>
  <c r="A35" i="61"/>
  <c r="I3" i="60"/>
  <c r="C7" i="60"/>
  <c r="D7" i="60"/>
  <c r="E7" i="60"/>
  <c r="F7" i="60"/>
  <c r="A35" i="60"/>
  <c r="I3" i="57"/>
  <c r="C7" i="57"/>
  <c r="D7" i="57"/>
  <c r="E7" i="57"/>
  <c r="F7" i="57"/>
  <c r="A35" i="57"/>
  <c r="I3" i="6"/>
  <c r="C7" i="6"/>
  <c r="D7" i="6"/>
  <c r="E7" i="6"/>
  <c r="F7" i="6"/>
  <c r="H7" i="6"/>
  <c r="A35" i="6"/>
  <c r="E9" i="15"/>
  <c r="AA9" i="15" s="1"/>
  <c r="H9" i="15"/>
  <c r="Q9" i="15" s="1"/>
  <c r="L9" i="15"/>
  <c r="O9" i="15"/>
  <c r="AE9" i="15"/>
  <c r="AD9" i="15"/>
  <c r="C52" i="97" s="1"/>
  <c r="E66" i="97" s="1"/>
  <c r="E10" i="15"/>
  <c r="H10" i="15"/>
  <c r="Q10" i="15"/>
  <c r="D51" i="98" s="1"/>
  <c r="G65" i="98" s="1"/>
  <c r="L10" i="15"/>
  <c r="O10" i="15"/>
  <c r="P10" i="15"/>
  <c r="D53" i="50"/>
  <c r="R10" i="15"/>
  <c r="D52" i="98" s="1"/>
  <c r="G66" i="98" s="1"/>
  <c r="S10" i="15"/>
  <c r="D50" i="98" s="1"/>
  <c r="G64" i="98" s="1"/>
  <c r="D50" i="50"/>
  <c r="F64" i="50" s="1"/>
  <c r="E11" i="15"/>
  <c r="Z11" i="15" s="1"/>
  <c r="C50" i="99" s="1"/>
  <c r="E64" i="99" s="1"/>
  <c r="H11" i="15"/>
  <c r="Q11" i="15"/>
  <c r="D51" i="99" s="1"/>
  <c r="G65" i="99" s="1"/>
  <c r="L11" i="15"/>
  <c r="O11" i="15"/>
  <c r="AD11" i="15" s="1"/>
  <c r="C52" i="99" s="1"/>
  <c r="E66" i="99" s="1"/>
  <c r="P11" i="15"/>
  <c r="R11" i="15"/>
  <c r="D52" i="99" s="1"/>
  <c r="G66" i="99" s="1"/>
  <c r="S11" i="15"/>
  <c r="D50" i="99" s="1"/>
  <c r="G64" i="99" s="1"/>
  <c r="AE11" i="15"/>
  <c r="E12" i="15"/>
  <c r="Z12" i="15" s="1"/>
  <c r="H12" i="15"/>
  <c r="Q12" i="15" s="1"/>
  <c r="L12" i="15"/>
  <c r="O12" i="15"/>
  <c r="AD12" i="15" s="1"/>
  <c r="C52" i="100" s="1"/>
  <c r="E66" i="100" s="1"/>
  <c r="P12" i="15"/>
  <c r="R12" i="15"/>
  <c r="D52" i="100" s="1"/>
  <c r="G66" i="100" s="1"/>
  <c r="S12" i="15"/>
  <c r="D50" i="100" s="1"/>
  <c r="G64" i="100" s="1"/>
  <c r="E13" i="15"/>
  <c r="H13" i="15"/>
  <c r="Q13" i="15" s="1"/>
  <c r="D51" i="101" s="1"/>
  <c r="F65" i="101" s="1"/>
  <c r="L13" i="15"/>
  <c r="O13" i="15"/>
  <c r="P13" i="15"/>
  <c r="R13" i="15"/>
  <c r="D52" i="101" s="1"/>
  <c r="F66" i="101" s="1"/>
  <c r="S13" i="15"/>
  <c r="D50" i="101" s="1"/>
  <c r="F64" i="101" s="1"/>
  <c r="E14" i="15"/>
  <c r="Y14" i="15" s="1"/>
  <c r="H14" i="15"/>
  <c r="Q14" i="15" s="1"/>
  <c r="L14" i="15"/>
  <c r="O14" i="15"/>
  <c r="AE14" i="15" s="1"/>
  <c r="P14" i="15"/>
  <c r="R14" i="15"/>
  <c r="D52" i="102" s="1"/>
  <c r="G66" i="102" s="1"/>
  <c r="S14" i="15"/>
  <c r="D50" i="102" s="1"/>
  <c r="G64" i="102" s="1"/>
  <c r="AA14" i="15"/>
  <c r="AD14" i="15"/>
  <c r="C52" i="102" s="1"/>
  <c r="E66" i="102" s="1"/>
  <c r="E15" i="15"/>
  <c r="Y15" i="15" s="1"/>
  <c r="H15" i="15"/>
  <c r="Q15" i="15" s="1"/>
  <c r="L15" i="15"/>
  <c r="O15" i="15"/>
  <c r="AD15" i="15" s="1"/>
  <c r="C52" i="110" s="1"/>
  <c r="E66" i="110" s="1"/>
  <c r="P15" i="15"/>
  <c r="R15" i="15"/>
  <c r="D52" i="110" s="1"/>
  <c r="G66" i="110" s="1"/>
  <c r="S15" i="15"/>
  <c r="D50" i="110" s="1"/>
  <c r="G64" i="110" s="1"/>
  <c r="E16" i="15"/>
  <c r="H16" i="15"/>
  <c r="Q16" i="15"/>
  <c r="D51" i="104" s="1"/>
  <c r="G65" i="104" s="1"/>
  <c r="L16" i="15"/>
  <c r="O16" i="15"/>
  <c r="P16" i="15"/>
  <c r="R16" i="15"/>
  <c r="D52" i="104" s="1"/>
  <c r="G66" i="104" s="1"/>
  <c r="S16" i="15"/>
  <c r="D50" i="104" s="1"/>
  <c r="G64" i="104" s="1"/>
  <c r="Y16" i="15"/>
  <c r="C53" i="104" s="1"/>
  <c r="Z16" i="15"/>
  <c r="C50" i="104" s="1"/>
  <c r="E64" i="104" s="1"/>
  <c r="AA16" i="15"/>
  <c r="E17" i="15"/>
  <c r="Y17" i="15" s="1"/>
  <c r="H17" i="15"/>
  <c r="Q17" i="15"/>
  <c r="D51" i="105" s="1"/>
  <c r="G65" i="105" s="1"/>
  <c r="L17" i="15"/>
  <c r="O17" i="15"/>
  <c r="P17" i="15"/>
  <c r="R17" i="15"/>
  <c r="D52" i="105" s="1"/>
  <c r="G66" i="105" s="1"/>
  <c r="S17" i="15"/>
  <c r="D50" i="105" s="1"/>
  <c r="G64" i="105" s="1"/>
  <c r="AD17" i="15"/>
  <c r="C52" i="105" s="1"/>
  <c r="E66" i="105" s="1"/>
  <c r="AE17" i="15"/>
  <c r="E18" i="15"/>
  <c r="H18" i="15"/>
  <c r="Q18" i="15"/>
  <c r="D51" i="106" s="1"/>
  <c r="G65" i="106" s="1"/>
  <c r="L18" i="15"/>
  <c r="O18" i="15"/>
  <c r="AD18" i="15" s="1"/>
  <c r="P18" i="15"/>
  <c r="R18" i="15"/>
  <c r="D52" i="106" s="1"/>
  <c r="G66" i="106" s="1"/>
  <c r="S18" i="15"/>
  <c r="D50" i="106" s="1"/>
  <c r="G64" i="106" s="1"/>
  <c r="E19" i="15"/>
  <c r="Z19" i="15"/>
  <c r="C50" i="107" s="1"/>
  <c r="E64" i="107" s="1"/>
  <c r="H19" i="15"/>
  <c r="Q19" i="15" s="1"/>
  <c r="L19" i="15"/>
  <c r="O19" i="15"/>
  <c r="P19" i="15"/>
  <c r="R19" i="15"/>
  <c r="D52" i="107" s="1"/>
  <c r="G66" i="107" s="1"/>
  <c r="S19" i="15"/>
  <c r="D50" i="107" s="1"/>
  <c r="G64" i="107" s="1"/>
  <c r="Y19" i="15"/>
  <c r="C53" i="107" s="1"/>
  <c r="AD19" i="15"/>
  <c r="C52" i="107" s="1"/>
  <c r="E66" i="107" s="1"/>
  <c r="AE19" i="15"/>
  <c r="E20" i="15"/>
  <c r="H20" i="15"/>
  <c r="Q20" i="15" s="1"/>
  <c r="D51" i="108" s="1"/>
  <c r="G65" i="108" s="1"/>
  <c r="L20" i="15"/>
  <c r="O20" i="15"/>
  <c r="P20" i="15"/>
  <c r="R20" i="15"/>
  <c r="D52" i="108" s="1"/>
  <c r="G66" i="108" s="1"/>
  <c r="S20" i="15"/>
  <c r="D50" i="108" s="1"/>
  <c r="G64" i="108" s="1"/>
  <c r="Z20" i="15"/>
  <c r="C50" i="108" s="1"/>
  <c r="E64" i="108" s="1"/>
  <c r="E21" i="15"/>
  <c r="Z21" i="15" s="1"/>
  <c r="C50" i="109" s="1"/>
  <c r="E64" i="109" s="1"/>
  <c r="H21" i="15"/>
  <c r="Q21" i="15"/>
  <c r="D51" i="109" s="1"/>
  <c r="G65" i="109" s="1"/>
  <c r="L21" i="15"/>
  <c r="O21" i="15"/>
  <c r="P21" i="15"/>
  <c r="T21" i="15" s="1"/>
  <c r="D54" i="109" s="1"/>
  <c r="G67" i="109" s="1"/>
  <c r="R21" i="15"/>
  <c r="D52" i="109" s="1"/>
  <c r="G66" i="109" s="1"/>
  <c r="S21" i="15"/>
  <c r="D50" i="109" s="1"/>
  <c r="G64" i="109" s="1"/>
  <c r="E22" i="15"/>
  <c r="AA22" i="15"/>
  <c r="H22" i="15"/>
  <c r="Q22" i="15" s="1"/>
  <c r="L22" i="15"/>
  <c r="O22" i="15"/>
  <c r="AD22" i="15" s="1"/>
  <c r="P22" i="15"/>
  <c r="R22" i="15"/>
  <c r="D52" i="112" s="1"/>
  <c r="F66" i="112" s="1"/>
  <c r="S22" i="15"/>
  <c r="D50" i="112" s="1"/>
  <c r="F64" i="112" s="1"/>
  <c r="Y22" i="15"/>
  <c r="C53" i="112" s="1"/>
  <c r="Z22" i="15"/>
  <c r="C50" i="112" s="1"/>
  <c r="E64" i="112" s="1"/>
  <c r="E23" i="15"/>
  <c r="AA23" i="15" s="1"/>
  <c r="H23" i="15"/>
  <c r="L23" i="15"/>
  <c r="O23" i="15"/>
  <c r="AD23" i="15" s="1"/>
  <c r="C52" i="113" s="1"/>
  <c r="E66" i="113" s="1"/>
  <c r="P23" i="15"/>
  <c r="Q23" i="15"/>
  <c r="D51" i="113" s="1"/>
  <c r="F65" i="113" s="1"/>
  <c r="R23" i="15"/>
  <c r="D52" i="113" s="1"/>
  <c r="F66" i="113" s="1"/>
  <c r="S23" i="15"/>
  <c r="D50" i="113" s="1"/>
  <c r="F64" i="113" s="1"/>
  <c r="E24" i="15"/>
  <c r="Y24" i="15" s="1"/>
  <c r="H24" i="15"/>
  <c r="Q24" i="15" s="1"/>
  <c r="L24" i="15"/>
  <c r="O24" i="15"/>
  <c r="AE24" i="15" s="1"/>
  <c r="P24" i="15"/>
  <c r="R24" i="15"/>
  <c r="D52" i="114" s="1"/>
  <c r="F66" i="114" s="1"/>
  <c r="S24" i="15"/>
  <c r="D50" i="114" s="1"/>
  <c r="F64" i="114" s="1"/>
  <c r="AD24" i="15"/>
  <c r="C52" i="114" s="1"/>
  <c r="E66" i="114" s="1"/>
  <c r="E25" i="15"/>
  <c r="Y25" i="15" s="1"/>
  <c r="H25" i="15"/>
  <c r="Q25" i="15"/>
  <c r="D51" i="115" s="1"/>
  <c r="G65" i="115" s="1"/>
  <c r="L25" i="15"/>
  <c r="O25" i="15"/>
  <c r="AD25" i="15" s="1"/>
  <c r="C52" i="115" s="1"/>
  <c r="E66" i="115" s="1"/>
  <c r="P25" i="15"/>
  <c r="R25" i="15"/>
  <c r="D52" i="115" s="1"/>
  <c r="G66" i="115" s="1"/>
  <c r="S25" i="15"/>
  <c r="D50" i="115" s="1"/>
  <c r="G64" i="115" s="1"/>
  <c r="Z25" i="15"/>
  <c r="C50" i="115" s="1"/>
  <c r="E64" i="115" s="1"/>
  <c r="AA25" i="15"/>
  <c r="AE25" i="15"/>
  <c r="E26" i="15"/>
  <c r="H26" i="15"/>
  <c r="L26" i="15"/>
  <c r="O26" i="15"/>
  <c r="AD26" i="15" s="1"/>
  <c r="C52" i="116" s="1"/>
  <c r="E66" i="116" s="1"/>
  <c r="P26" i="15"/>
  <c r="Q26" i="15"/>
  <c r="D51" i="116" s="1"/>
  <c r="G65" i="116" s="1"/>
  <c r="R26" i="15"/>
  <c r="D52" i="116" s="1"/>
  <c r="G66" i="116" s="1"/>
  <c r="S26" i="15"/>
  <c r="D50" i="116" s="1"/>
  <c r="G64" i="116" s="1"/>
  <c r="E27" i="15"/>
  <c r="Z27" i="15"/>
  <c r="C50" i="117" s="1"/>
  <c r="E64" i="117" s="1"/>
  <c r="H27" i="15"/>
  <c r="Q27" i="15" s="1"/>
  <c r="L27" i="15"/>
  <c r="O27" i="15"/>
  <c r="AE27" i="15" s="1"/>
  <c r="P27" i="15"/>
  <c r="R27" i="15"/>
  <c r="D52" i="117" s="1"/>
  <c r="G66" i="117" s="1"/>
  <c r="S27" i="15"/>
  <c r="D50" i="117" s="1"/>
  <c r="G64" i="117" s="1"/>
  <c r="E28" i="15"/>
  <c r="H28" i="15"/>
  <c r="Q28" i="15"/>
  <c r="D51" i="118" s="1"/>
  <c r="G65" i="118" s="1"/>
  <c r="L28" i="15"/>
  <c r="O28" i="15"/>
  <c r="P28" i="15"/>
  <c r="R28" i="15"/>
  <c r="D52" i="118" s="1"/>
  <c r="G66" i="118" s="1"/>
  <c r="S28" i="15"/>
  <c r="D50" i="118" s="1"/>
  <c r="G64" i="118" s="1"/>
  <c r="Z28" i="15"/>
  <c r="C50" i="118" s="1"/>
  <c r="E64" i="118" s="1"/>
  <c r="E29" i="15"/>
  <c r="Z29" i="15"/>
  <c r="C50" i="119" s="1"/>
  <c r="E64" i="119" s="1"/>
  <c r="H29" i="15"/>
  <c r="Q29" i="15" s="1"/>
  <c r="L29" i="15"/>
  <c r="O29" i="15"/>
  <c r="P29" i="15"/>
  <c r="R29" i="15"/>
  <c r="D52" i="119" s="1"/>
  <c r="G66" i="119" s="1"/>
  <c r="S29" i="15"/>
  <c r="D50" i="119" s="1"/>
  <c r="G64" i="119" s="1"/>
  <c r="Y29" i="15"/>
  <c r="C53" i="119" s="1"/>
  <c r="E30" i="15"/>
  <c r="H30" i="15"/>
  <c r="Q30" i="15" s="1"/>
  <c r="D51" i="121" s="1"/>
  <c r="G65" i="121" s="1"/>
  <c r="L30" i="15"/>
  <c r="O30" i="15"/>
  <c r="AD30" i="15"/>
  <c r="C52" i="121" s="1"/>
  <c r="E66" i="121" s="1"/>
  <c r="AE30" i="15"/>
  <c r="P30" i="15"/>
  <c r="R30" i="15"/>
  <c r="D52" i="121" s="1"/>
  <c r="G66" i="121" s="1"/>
  <c r="S30" i="15"/>
  <c r="D50" i="121" s="1"/>
  <c r="G64" i="121" s="1"/>
  <c r="E31" i="15"/>
  <c r="AA31" i="15" s="1"/>
  <c r="H31" i="15"/>
  <c r="Q31" i="15" s="1"/>
  <c r="D51" i="122" s="1"/>
  <c r="G65" i="122" s="1"/>
  <c r="L31" i="15"/>
  <c r="O31" i="15"/>
  <c r="AD31" i="15" s="1"/>
  <c r="P31" i="15"/>
  <c r="T31" i="15" s="1"/>
  <c r="D54" i="122" s="1"/>
  <c r="G67" i="122" s="1"/>
  <c r="R31" i="15"/>
  <c r="D52" i="122" s="1"/>
  <c r="G66" i="122" s="1"/>
  <c r="S31" i="15"/>
  <c r="D50" i="122" s="1"/>
  <c r="G64" i="122" s="1"/>
  <c r="Y31" i="15"/>
  <c r="C53" i="122" s="1"/>
  <c r="Z31" i="15"/>
  <c r="C50" i="122" s="1"/>
  <c r="E64" i="122" s="1"/>
  <c r="AE31" i="15"/>
  <c r="E32" i="15"/>
  <c r="Z32" i="15" s="1"/>
  <c r="C50" i="123" s="1"/>
  <c r="E64" i="123" s="1"/>
  <c r="H32" i="15"/>
  <c r="Q32" i="15" s="1"/>
  <c r="L32" i="15"/>
  <c r="O32" i="15"/>
  <c r="AD32" i="15" s="1"/>
  <c r="C52" i="123" s="1"/>
  <c r="E66" i="123" s="1"/>
  <c r="P32" i="15"/>
  <c r="R32" i="15"/>
  <c r="D52" i="123" s="1"/>
  <c r="G66" i="123" s="1"/>
  <c r="S32" i="15"/>
  <c r="D50" i="123" s="1"/>
  <c r="G64" i="123" s="1"/>
  <c r="Y32" i="15"/>
  <c r="C53" i="123" s="1"/>
  <c r="AE32" i="15"/>
  <c r="E33" i="15"/>
  <c r="Y33" i="15"/>
  <c r="C53" i="124" s="1"/>
  <c r="H33" i="15"/>
  <c r="Q33" i="15" s="1"/>
  <c r="L33" i="15"/>
  <c r="O33" i="15"/>
  <c r="AE33" i="15"/>
  <c r="P33" i="15"/>
  <c r="R33" i="15"/>
  <c r="D52" i="124" s="1"/>
  <c r="G66" i="124" s="1"/>
  <c r="S33" i="15"/>
  <c r="D50" i="124" s="1"/>
  <c r="G64" i="124" s="1"/>
  <c r="Z33" i="15"/>
  <c r="C50" i="124" s="1"/>
  <c r="E64" i="124" s="1"/>
  <c r="AA33" i="15"/>
  <c r="AD33" i="15"/>
  <c r="C52" i="124" s="1"/>
  <c r="E66" i="124" s="1"/>
  <c r="E34" i="15"/>
  <c r="H34" i="15"/>
  <c r="L34" i="15"/>
  <c r="O34" i="15"/>
  <c r="P34" i="15"/>
  <c r="Q34" i="15"/>
  <c r="D51" i="125" s="1"/>
  <c r="G65" i="125" s="1"/>
  <c r="R34" i="15"/>
  <c r="D52" i="125" s="1"/>
  <c r="G66" i="125" s="1"/>
  <c r="S34" i="15"/>
  <c r="D50" i="125" s="1"/>
  <c r="G64" i="125" s="1"/>
  <c r="E35" i="15"/>
  <c r="H35" i="15"/>
  <c r="Q35" i="15" s="1"/>
  <c r="L35" i="15"/>
  <c r="O35" i="15"/>
  <c r="AD35" i="15" s="1"/>
  <c r="C52" i="126" s="1"/>
  <c r="E66" i="126" s="1"/>
  <c r="AE35" i="15"/>
  <c r="P35" i="15"/>
  <c r="R35" i="15"/>
  <c r="D52" i="126" s="1"/>
  <c r="G66" i="126" s="1"/>
  <c r="S35" i="15"/>
  <c r="D50" i="126" s="1"/>
  <c r="G64" i="126" s="1"/>
  <c r="E36" i="15"/>
  <c r="AA36" i="15"/>
  <c r="H36" i="15"/>
  <c r="Q36" i="15"/>
  <c r="D51" i="127" s="1"/>
  <c r="G65" i="127" s="1"/>
  <c r="L36" i="15"/>
  <c r="O36" i="15"/>
  <c r="AD36" i="15" s="1"/>
  <c r="P36" i="15"/>
  <c r="R36" i="15"/>
  <c r="D52" i="127" s="1"/>
  <c r="G66" i="127" s="1"/>
  <c r="S36" i="15"/>
  <c r="D50" i="127" s="1"/>
  <c r="G64" i="127" s="1"/>
  <c r="Y36" i="15"/>
  <c r="C53" i="127" s="1"/>
  <c r="AE36" i="15"/>
  <c r="E37" i="15"/>
  <c r="Z37" i="15" s="1"/>
  <c r="C50" i="128" s="1"/>
  <c r="E64" i="128" s="1"/>
  <c r="H37" i="15"/>
  <c r="Q37" i="15"/>
  <c r="D51" i="128" s="1"/>
  <c r="G65" i="128" s="1"/>
  <c r="L37" i="15"/>
  <c r="O37" i="15"/>
  <c r="P37" i="15"/>
  <c r="R37" i="15"/>
  <c r="D52" i="128" s="1"/>
  <c r="G66" i="128" s="1"/>
  <c r="S37" i="15"/>
  <c r="D50" i="128" s="1"/>
  <c r="G64" i="128" s="1"/>
  <c r="E38" i="15"/>
  <c r="Y38" i="15" s="1"/>
  <c r="AA38" i="15"/>
  <c r="H38" i="15"/>
  <c r="Q38" i="15"/>
  <c r="D51" i="129" s="1"/>
  <c r="F65" i="129" s="1"/>
  <c r="L38" i="15"/>
  <c r="O38" i="15"/>
  <c r="AE38" i="15" s="1"/>
  <c r="P38" i="15"/>
  <c r="R38" i="15"/>
  <c r="D52" i="129" s="1"/>
  <c r="F66" i="129" s="1"/>
  <c r="S38" i="15"/>
  <c r="D50" i="129" s="1"/>
  <c r="F64" i="129" s="1"/>
  <c r="E39" i="15"/>
  <c r="H39" i="15"/>
  <c r="Q39" i="15" s="1"/>
  <c r="L39" i="15"/>
  <c r="O39" i="15"/>
  <c r="AE39" i="15" s="1"/>
  <c r="P39" i="15"/>
  <c r="R39" i="15"/>
  <c r="D52" i="130" s="1"/>
  <c r="G66" i="130" s="1"/>
  <c r="S39" i="15"/>
  <c r="D50" i="130" s="1"/>
  <c r="G64" i="130" s="1"/>
  <c r="E40" i="15"/>
  <c r="H40" i="15"/>
  <c r="Q40" i="15" s="1"/>
  <c r="T40" i="15" s="1"/>
  <c r="L40" i="15"/>
  <c r="O40" i="15"/>
  <c r="P40" i="15"/>
  <c r="R40" i="15"/>
  <c r="S40" i="15"/>
  <c r="E41" i="15"/>
  <c r="Z41" i="15" s="1"/>
  <c r="C50" i="131" s="1"/>
  <c r="E64" i="131" s="1"/>
  <c r="H41" i="15"/>
  <c r="Q41" i="15" s="1"/>
  <c r="L41" i="15"/>
  <c r="O41" i="15"/>
  <c r="AE41" i="15"/>
  <c r="P41" i="15"/>
  <c r="R41" i="15"/>
  <c r="D52" i="131" s="1"/>
  <c r="F66" i="131" s="1"/>
  <c r="S41" i="15"/>
  <c r="D50" i="131" s="1"/>
  <c r="F64" i="131" s="1"/>
  <c r="E42" i="15"/>
  <c r="Z42" i="15" s="1"/>
  <c r="H42" i="15"/>
  <c r="L42" i="15"/>
  <c r="O42" i="15"/>
  <c r="AE42" i="15"/>
  <c r="P42" i="15"/>
  <c r="Q42" i="15"/>
  <c r="D51" i="133" s="1"/>
  <c r="G65" i="133" s="1"/>
  <c r="R42" i="15"/>
  <c r="D52" i="133" s="1"/>
  <c r="G66" i="133" s="1"/>
  <c r="S42" i="15"/>
  <c r="D50" i="133" s="1"/>
  <c r="G64" i="133" s="1"/>
  <c r="Y42" i="15"/>
  <c r="C53" i="133" s="1"/>
  <c r="AD42" i="15"/>
  <c r="C52" i="133" s="1"/>
  <c r="E66" i="133" s="1"/>
  <c r="E43" i="15"/>
  <c r="Y43" i="15" s="1"/>
  <c r="H43" i="15"/>
  <c r="Q43" i="15" s="1"/>
  <c r="L43" i="15"/>
  <c r="O43" i="15"/>
  <c r="P43" i="15"/>
  <c r="R43" i="15"/>
  <c r="D52" i="132" s="1"/>
  <c r="F66" i="132" s="1"/>
  <c r="S43" i="15"/>
  <c r="D50" i="132" s="1"/>
  <c r="F64" i="132" s="1"/>
  <c r="E44" i="15"/>
  <c r="H44" i="15"/>
  <c r="L44" i="15"/>
  <c r="O44" i="15"/>
  <c r="P44" i="15"/>
  <c r="Q44" i="15"/>
  <c r="D51" i="134" s="1"/>
  <c r="G65" i="134" s="1"/>
  <c r="R44" i="15"/>
  <c r="D52" i="134" s="1"/>
  <c r="G66" i="134" s="1"/>
  <c r="S44" i="15"/>
  <c r="D50" i="134" s="1"/>
  <c r="G64" i="134" s="1"/>
  <c r="AD44" i="15"/>
  <c r="C52" i="134" s="1"/>
  <c r="E66" i="134" s="1"/>
  <c r="AE44" i="15"/>
  <c r="F7" i="18"/>
  <c r="I7" i="18"/>
  <c r="L7" i="18"/>
  <c r="O7" i="18"/>
  <c r="G7" i="6"/>
  <c r="I8" i="18"/>
  <c r="L8" i="18"/>
  <c r="O8" i="18"/>
  <c r="F9" i="18"/>
  <c r="H7" i="57"/>
  <c r="I9" i="18"/>
  <c r="L9" i="18"/>
  <c r="J7" i="57" s="1"/>
  <c r="O9" i="18"/>
  <c r="F10" i="18"/>
  <c r="H7" i="60" s="1"/>
  <c r="I10" i="18"/>
  <c r="L10" i="18"/>
  <c r="O10" i="18"/>
  <c r="F11" i="18"/>
  <c r="H7" i="61" s="1"/>
  <c r="I11" i="18"/>
  <c r="L11" i="18"/>
  <c r="M7" i="61"/>
  <c r="I7" i="61"/>
  <c r="O11" i="18"/>
  <c r="F12" i="18"/>
  <c r="H7" i="62" s="1"/>
  <c r="I12" i="18"/>
  <c r="L12" i="18"/>
  <c r="O12" i="18"/>
  <c r="F13" i="18"/>
  <c r="I13" i="18"/>
  <c r="L13" i="18"/>
  <c r="M7" i="58" s="1"/>
  <c r="O13" i="18"/>
  <c r="F14" i="18"/>
  <c r="H7" i="59" s="1"/>
  <c r="I14" i="18"/>
  <c r="L14" i="18"/>
  <c r="O14" i="18"/>
  <c r="F15" i="18"/>
  <c r="G7" i="63" s="1"/>
  <c r="I15" i="18"/>
  <c r="L15" i="18"/>
  <c r="J7" i="63" s="1"/>
  <c r="J27" i="63" s="1"/>
  <c r="J39" i="63" s="1"/>
  <c r="J43" i="63" s="1"/>
  <c r="J51" i="7" s="1"/>
  <c r="O15" i="18"/>
  <c r="F16" i="18"/>
  <c r="I16" i="18"/>
  <c r="L16" i="18"/>
  <c r="O16" i="18"/>
  <c r="F17" i="18"/>
  <c r="I17" i="18"/>
  <c r="L17" i="18"/>
  <c r="I7" i="65" s="1"/>
  <c r="O17" i="18"/>
  <c r="F18" i="18"/>
  <c r="I18" i="18"/>
  <c r="L18" i="18"/>
  <c r="M7" i="66" s="1"/>
  <c r="O18" i="18"/>
  <c r="F19" i="18"/>
  <c r="I19" i="18"/>
  <c r="L19" i="18"/>
  <c r="O19" i="18"/>
  <c r="F20" i="18"/>
  <c r="I20" i="18"/>
  <c r="L20" i="18"/>
  <c r="O20" i="18"/>
  <c r="F21" i="18"/>
  <c r="I21" i="18"/>
  <c r="L21" i="18"/>
  <c r="O21" i="18"/>
  <c r="F22" i="18"/>
  <c r="I22" i="18"/>
  <c r="L22" i="18"/>
  <c r="M7" i="70" s="1"/>
  <c r="O22" i="18"/>
  <c r="F23" i="18"/>
  <c r="I23" i="18"/>
  <c r="L23" i="18"/>
  <c r="O23" i="18"/>
  <c r="F24" i="18"/>
  <c r="I24" i="18"/>
  <c r="L24" i="18"/>
  <c r="O24" i="18"/>
  <c r="F25" i="18"/>
  <c r="I25" i="18"/>
  <c r="L25" i="18"/>
  <c r="O25" i="18"/>
  <c r="F26" i="18"/>
  <c r="I26" i="18"/>
  <c r="L26" i="18"/>
  <c r="O26" i="18"/>
  <c r="F27" i="18"/>
  <c r="I27" i="18"/>
  <c r="L27" i="18"/>
  <c r="O27" i="18"/>
  <c r="F28" i="18"/>
  <c r="I28" i="18"/>
  <c r="L28" i="18"/>
  <c r="O28" i="18"/>
  <c r="F29" i="18"/>
  <c r="I29" i="18"/>
  <c r="L29" i="18"/>
  <c r="O29" i="18"/>
  <c r="F30" i="18"/>
  <c r="I30" i="18"/>
  <c r="L30" i="18"/>
  <c r="M7" i="78" s="1"/>
  <c r="O30" i="18"/>
  <c r="F31" i="18"/>
  <c r="I31" i="18"/>
  <c r="L31" i="18"/>
  <c r="O31" i="18"/>
  <c r="F32" i="18"/>
  <c r="I32" i="18"/>
  <c r="L32" i="18"/>
  <c r="O32" i="18"/>
  <c r="F33" i="18"/>
  <c r="I33" i="18"/>
  <c r="L33" i="18"/>
  <c r="O33" i="18"/>
  <c r="F34" i="18"/>
  <c r="I34" i="18"/>
  <c r="L34" i="18"/>
  <c r="J7" i="82" s="1"/>
  <c r="O34" i="18"/>
  <c r="F35" i="18"/>
  <c r="I35" i="18"/>
  <c r="L35" i="18"/>
  <c r="O35" i="18"/>
  <c r="F36" i="18"/>
  <c r="I36" i="18"/>
  <c r="L36" i="18"/>
  <c r="O36" i="18"/>
  <c r="F37" i="18"/>
  <c r="I37" i="18"/>
  <c r="L37" i="18"/>
  <c r="O37" i="18"/>
  <c r="F38" i="18"/>
  <c r="I38" i="18"/>
  <c r="L38" i="18"/>
  <c r="I7" i="86" s="1"/>
  <c r="I27" i="86" s="1"/>
  <c r="I39" i="86" s="1"/>
  <c r="I43" i="86" s="1"/>
  <c r="I74" i="7" s="1"/>
  <c r="O38" i="18"/>
  <c r="F40" i="18"/>
  <c r="I40" i="18"/>
  <c r="L40" i="18"/>
  <c r="O40" i="18"/>
  <c r="F41" i="18"/>
  <c r="I41" i="18"/>
  <c r="L41" i="18"/>
  <c r="O41" i="18"/>
  <c r="F42" i="18"/>
  <c r="I42" i="18"/>
  <c r="L42" i="18"/>
  <c r="O42" i="18"/>
  <c r="F43" i="18"/>
  <c r="I43" i="18"/>
  <c r="L43" i="18"/>
  <c r="J7" i="91" s="1"/>
  <c r="O43" i="18"/>
  <c r="U4" i="19"/>
  <c r="D5" i="19"/>
  <c r="E5" i="19" s="1"/>
  <c r="F5" i="19" s="1"/>
  <c r="G5" i="19" s="1"/>
  <c r="N5" i="19"/>
  <c r="J3" i="57" s="1"/>
  <c r="U6" i="19"/>
  <c r="N6" i="19"/>
  <c r="J3" i="60" s="1"/>
  <c r="U7" i="19"/>
  <c r="D7" i="19" s="1"/>
  <c r="E7" i="19" s="1"/>
  <c r="F7" i="19" s="1"/>
  <c r="G7" i="19" s="1"/>
  <c r="U8" i="19"/>
  <c r="N8" i="19" s="1"/>
  <c r="U9" i="19"/>
  <c r="N9" i="19" s="1"/>
  <c r="U10" i="19"/>
  <c r="D10" i="19" s="1"/>
  <c r="E10" i="19" s="1"/>
  <c r="F10" i="19" s="1"/>
  <c r="G10" i="19" s="1"/>
  <c r="D11" i="19"/>
  <c r="E11" i="19" s="1"/>
  <c r="F11" i="19" s="1"/>
  <c r="G11" i="19" s="1"/>
  <c r="N11" i="19"/>
  <c r="J3" i="63"/>
  <c r="D12" i="19"/>
  <c r="E12" i="19" s="1"/>
  <c r="F12" i="19" s="1"/>
  <c r="G12" i="19" s="1"/>
  <c r="N12" i="19"/>
  <c r="J3" i="64" s="1"/>
  <c r="U13" i="19"/>
  <c r="N13" i="19" s="1"/>
  <c r="U14" i="19"/>
  <c r="U15" i="19"/>
  <c r="N15" i="19" s="1"/>
  <c r="U16" i="19"/>
  <c r="N16" i="19"/>
  <c r="U17" i="19"/>
  <c r="N17" i="19" s="1"/>
  <c r="U18" i="19"/>
  <c r="U19" i="19"/>
  <c r="N19" i="19" s="1"/>
  <c r="N20" i="19"/>
  <c r="J3" i="72" s="1"/>
  <c r="U20" i="19"/>
  <c r="D20" i="19" s="1"/>
  <c r="E20" i="19" s="1"/>
  <c r="F20" i="19" s="1"/>
  <c r="G20" i="19" s="1"/>
  <c r="U21" i="19"/>
  <c r="D21" i="19" s="1"/>
  <c r="E21" i="19" s="1"/>
  <c r="F21" i="19" s="1"/>
  <c r="G21" i="19" s="1"/>
  <c r="U22" i="19"/>
  <c r="D22" i="19" s="1"/>
  <c r="E22" i="19" s="1"/>
  <c r="F22" i="19" s="1"/>
  <c r="G22" i="19" s="1"/>
  <c r="U23" i="19"/>
  <c r="D23" i="19" s="1"/>
  <c r="E23" i="19" s="1"/>
  <c r="F23" i="19" s="1"/>
  <c r="G23" i="19" s="1"/>
  <c r="U24" i="19"/>
  <c r="N24" i="19" s="1"/>
  <c r="U25" i="19"/>
  <c r="N25" i="19" s="1"/>
  <c r="D25" i="19"/>
  <c r="E25" i="19" s="1"/>
  <c r="F25" i="19" s="1"/>
  <c r="G25" i="19" s="1"/>
  <c r="U26" i="19"/>
  <c r="U27" i="19"/>
  <c r="N27" i="19" s="1"/>
  <c r="U28" i="19"/>
  <c r="D28" i="19" s="1"/>
  <c r="E28" i="19" s="1"/>
  <c r="F28" i="19" s="1"/>
  <c r="G28" i="19" s="1"/>
  <c r="U29" i="19"/>
  <c r="D29" i="19" s="1"/>
  <c r="E29" i="19" s="1"/>
  <c r="F29" i="19" s="1"/>
  <c r="G29" i="19" s="1"/>
  <c r="U30" i="19"/>
  <c r="N30" i="19" s="1"/>
  <c r="D31" i="19"/>
  <c r="E31" i="19" s="1"/>
  <c r="F31" i="19" s="1"/>
  <c r="G31" i="19" s="1"/>
  <c r="U31" i="19"/>
  <c r="N31" i="19" s="1"/>
  <c r="U32" i="19"/>
  <c r="D32" i="19" s="1"/>
  <c r="E32" i="19" s="1"/>
  <c r="F32" i="19" s="1"/>
  <c r="G32" i="19" s="1"/>
  <c r="U33" i="19"/>
  <c r="N33" i="19" s="1"/>
  <c r="U34" i="19"/>
  <c r="D34" i="19" s="1"/>
  <c r="E34" i="19" s="1"/>
  <c r="F34" i="19" s="1"/>
  <c r="G34" i="19" s="1"/>
  <c r="U36" i="19"/>
  <c r="U37" i="19"/>
  <c r="N37" i="19" s="1"/>
  <c r="U38" i="19"/>
  <c r="D38" i="19" s="1"/>
  <c r="E38" i="19" s="1"/>
  <c r="F38" i="19" s="1"/>
  <c r="G38" i="19" s="1"/>
  <c r="U39" i="19"/>
  <c r="D39" i="19" s="1"/>
  <c r="E39" i="19" s="1"/>
  <c r="F39" i="19" s="1"/>
  <c r="G39" i="19" s="1"/>
  <c r="I50" i="19"/>
  <c r="C67" i="19"/>
  <c r="I49" i="19" s="1"/>
  <c r="D49" i="19" s="1"/>
  <c r="E49" i="19" s="1"/>
  <c r="F49" i="19" s="1"/>
  <c r="D4" i="95"/>
  <c r="E4" i="95" s="1"/>
  <c r="F4" i="95" s="1"/>
  <c r="G4" i="95" s="1"/>
  <c r="C3" i="97" s="1"/>
  <c r="C11" i="97" s="1"/>
  <c r="Q4" i="95"/>
  <c r="D5" i="95"/>
  <c r="E5" i="95"/>
  <c r="F5" i="95" s="1"/>
  <c r="G5" i="95" s="1"/>
  <c r="C3" i="98" s="1"/>
  <c r="C11" i="98" s="1"/>
  <c r="N40" i="95"/>
  <c r="D6" i="95"/>
  <c r="E6" i="95" s="1"/>
  <c r="F6" i="95" s="1"/>
  <c r="G6" i="95" s="1"/>
  <c r="P6" i="95"/>
  <c r="L3" i="99" s="1"/>
  <c r="L11" i="99" s="1"/>
  <c r="D7" i="95"/>
  <c r="E7" i="95" s="1"/>
  <c r="F7" i="95" s="1"/>
  <c r="G7" i="95" s="1"/>
  <c r="P7" i="95"/>
  <c r="L3" i="100" s="1"/>
  <c r="L11" i="100" s="1"/>
  <c r="Q7" i="95"/>
  <c r="D8" i="95"/>
  <c r="E8" i="95" s="1"/>
  <c r="P8" i="95"/>
  <c r="D9" i="95"/>
  <c r="E9" i="95" s="1"/>
  <c r="F9" i="95" s="1"/>
  <c r="G9" i="95" s="1"/>
  <c r="C3" i="102" s="1"/>
  <c r="C11" i="102" s="1"/>
  <c r="P9" i="95"/>
  <c r="L3" i="102" s="1"/>
  <c r="L11" i="102" s="1"/>
  <c r="D10" i="95"/>
  <c r="E10" i="95"/>
  <c r="F10" i="95" s="1"/>
  <c r="G10" i="95" s="1"/>
  <c r="P10" i="95"/>
  <c r="L3" i="110" s="1"/>
  <c r="L11" i="110" s="1"/>
  <c r="D11" i="95"/>
  <c r="P11" i="95"/>
  <c r="L3" i="104" s="1"/>
  <c r="L11" i="104" s="1"/>
  <c r="D12" i="95"/>
  <c r="E12" i="95" s="1"/>
  <c r="F12" i="95" s="1"/>
  <c r="G12" i="95" s="1"/>
  <c r="C3" i="105" s="1"/>
  <c r="C11" i="105" s="1"/>
  <c r="P12" i="95"/>
  <c r="D13" i="95"/>
  <c r="E13" i="95"/>
  <c r="F13" i="95" s="1"/>
  <c r="G13" i="95" s="1"/>
  <c r="C3" i="106" s="1"/>
  <c r="C11" i="106" s="1"/>
  <c r="P13" i="95"/>
  <c r="L3" i="106" s="1"/>
  <c r="L11" i="106" s="1"/>
  <c r="D14" i="95"/>
  <c r="E14" i="95" s="1"/>
  <c r="F14" i="95" s="1"/>
  <c r="G14" i="95" s="1"/>
  <c r="C3" i="107" s="1"/>
  <c r="C11" i="107" s="1"/>
  <c r="P14" i="95"/>
  <c r="L3" i="107" s="1"/>
  <c r="L11" i="107" s="1"/>
  <c r="D15" i="95"/>
  <c r="E15" i="95" s="1"/>
  <c r="F15" i="95" s="1"/>
  <c r="G15" i="95" s="1"/>
  <c r="C3" i="108" s="1"/>
  <c r="C11" i="108" s="1"/>
  <c r="P15" i="95"/>
  <c r="L3" i="108" s="1"/>
  <c r="L11" i="108" s="1"/>
  <c r="D16" i="95"/>
  <c r="E16" i="95"/>
  <c r="F16" i="95" s="1"/>
  <c r="G16" i="95" s="1"/>
  <c r="C3" i="109" s="1"/>
  <c r="C11" i="109" s="1"/>
  <c r="P16" i="95"/>
  <c r="L3" i="109" s="1"/>
  <c r="L11" i="109" s="1"/>
  <c r="D17" i="95"/>
  <c r="E17" i="95" s="1"/>
  <c r="F17" i="95" s="1"/>
  <c r="G17" i="95" s="1"/>
  <c r="C3" i="112" s="1"/>
  <c r="C11" i="112" s="1"/>
  <c r="P17" i="95"/>
  <c r="L3" i="112" s="1"/>
  <c r="L11" i="112" s="1"/>
  <c r="D18" i="95"/>
  <c r="E18" i="95" s="1"/>
  <c r="F18" i="95" s="1"/>
  <c r="G18" i="95" s="1"/>
  <c r="C3" i="113" s="1"/>
  <c r="C11" i="113" s="1"/>
  <c r="P18" i="95"/>
  <c r="L3" i="113" s="1"/>
  <c r="L11" i="113" s="1"/>
  <c r="Q18" i="95"/>
  <c r="D19" i="95"/>
  <c r="E19" i="95" s="1"/>
  <c r="F19" i="95" s="1"/>
  <c r="G19" i="95" s="1"/>
  <c r="C3" i="114" s="1"/>
  <c r="C11" i="114" s="1"/>
  <c r="P19" i="95"/>
  <c r="L3" i="114" s="1"/>
  <c r="L11" i="114" s="1"/>
  <c r="D20" i="95"/>
  <c r="E20" i="95" s="1"/>
  <c r="F20" i="95" s="1"/>
  <c r="G20" i="95" s="1"/>
  <c r="P20" i="95"/>
  <c r="L3" i="115" s="1"/>
  <c r="L11" i="115" s="1"/>
  <c r="D21" i="95"/>
  <c r="E21" i="95" s="1"/>
  <c r="F21" i="95" s="1"/>
  <c r="G21" i="95" s="1"/>
  <c r="C3" i="116" s="1"/>
  <c r="C11" i="116" s="1"/>
  <c r="P21" i="95"/>
  <c r="L3" i="116" s="1"/>
  <c r="L11" i="116" s="1"/>
  <c r="D22" i="95"/>
  <c r="E22" i="95" s="1"/>
  <c r="F22" i="95" s="1"/>
  <c r="G22" i="95" s="1"/>
  <c r="C3" i="117" s="1"/>
  <c r="C11" i="117" s="1"/>
  <c r="P22" i="95"/>
  <c r="L3" i="117" s="1"/>
  <c r="L11" i="117" s="1"/>
  <c r="D23" i="95"/>
  <c r="E23" i="95" s="1"/>
  <c r="F23" i="95" s="1"/>
  <c r="G23" i="95" s="1"/>
  <c r="C3" i="118" s="1"/>
  <c r="C11" i="118" s="1"/>
  <c r="P23" i="95"/>
  <c r="L3" i="118" s="1"/>
  <c r="L11" i="118" s="1"/>
  <c r="D24" i="95"/>
  <c r="E24" i="95" s="1"/>
  <c r="F24" i="95" s="1"/>
  <c r="G24" i="95" s="1"/>
  <c r="C3" i="119" s="1"/>
  <c r="C11" i="119" s="1"/>
  <c r="P24" i="95"/>
  <c r="L3" i="119" s="1"/>
  <c r="L11" i="119" s="1"/>
  <c r="D25" i="95"/>
  <c r="E25" i="95" s="1"/>
  <c r="F25" i="95" s="1"/>
  <c r="G25" i="95" s="1"/>
  <c r="C3" i="121" s="1"/>
  <c r="C11" i="121" s="1"/>
  <c r="P25" i="95"/>
  <c r="L3" i="121" s="1"/>
  <c r="L11" i="121" s="1"/>
  <c r="D26" i="95"/>
  <c r="E26" i="95" s="1"/>
  <c r="F26" i="95" s="1"/>
  <c r="G26" i="95" s="1"/>
  <c r="C3" i="122" s="1"/>
  <c r="C11" i="122" s="1"/>
  <c r="P26" i="95"/>
  <c r="D27" i="95"/>
  <c r="E27" i="95" s="1"/>
  <c r="F27" i="95" s="1"/>
  <c r="G27" i="95" s="1"/>
  <c r="C3" i="123" s="1"/>
  <c r="C11" i="123" s="1"/>
  <c r="P27" i="95"/>
  <c r="L3" i="123" s="1"/>
  <c r="L11" i="123" s="1"/>
  <c r="D28" i="95"/>
  <c r="E28" i="95" s="1"/>
  <c r="F28" i="95" s="1"/>
  <c r="G28" i="95" s="1"/>
  <c r="C3" i="124" s="1"/>
  <c r="C11" i="124" s="1"/>
  <c r="P28" i="95"/>
  <c r="L3" i="124" s="1"/>
  <c r="L11" i="124" s="1"/>
  <c r="D29" i="95"/>
  <c r="E29" i="95" s="1"/>
  <c r="F29" i="95" s="1"/>
  <c r="G29" i="95" s="1"/>
  <c r="C3" i="125" s="1"/>
  <c r="C11" i="125" s="1"/>
  <c r="P29" i="95"/>
  <c r="L3" i="125" s="1"/>
  <c r="L11" i="125" s="1"/>
  <c r="D30" i="95"/>
  <c r="E30" i="95"/>
  <c r="F30" i="95" s="1"/>
  <c r="G30" i="95" s="1"/>
  <c r="C3" i="126" s="1"/>
  <c r="C11" i="126" s="1"/>
  <c r="P30" i="95"/>
  <c r="L3" i="126" s="1"/>
  <c r="L11" i="126" s="1"/>
  <c r="D31" i="95"/>
  <c r="E31" i="95" s="1"/>
  <c r="F31" i="95" s="1"/>
  <c r="G31" i="95" s="1"/>
  <c r="C3" i="127" s="1"/>
  <c r="C11" i="127" s="1"/>
  <c r="P31" i="95"/>
  <c r="D32" i="95"/>
  <c r="E32" i="95" s="1"/>
  <c r="F32" i="95" s="1"/>
  <c r="G32" i="95" s="1"/>
  <c r="P32" i="95"/>
  <c r="L3" i="128" s="1"/>
  <c r="L11" i="128" s="1"/>
  <c r="D33" i="95"/>
  <c r="E33" i="95" s="1"/>
  <c r="F33" i="95" s="1"/>
  <c r="G33" i="95" s="1"/>
  <c r="C3" i="129" s="1"/>
  <c r="C11" i="129" s="1"/>
  <c r="P33" i="95"/>
  <c r="L3" i="129" s="1"/>
  <c r="L11" i="129" s="1"/>
  <c r="D34" i="95"/>
  <c r="E34" i="95" s="1"/>
  <c r="F34" i="95" s="1"/>
  <c r="G34" i="95" s="1"/>
  <c r="C3" i="130" s="1"/>
  <c r="C11" i="130" s="1"/>
  <c r="P34" i="95"/>
  <c r="L3" i="130" s="1"/>
  <c r="L11" i="130" s="1"/>
  <c r="D36" i="95"/>
  <c r="E36" i="95" s="1"/>
  <c r="F36" i="95" s="1"/>
  <c r="G36" i="95" s="1"/>
  <c r="P36" i="95"/>
  <c r="L3" i="131" s="1"/>
  <c r="L11" i="131" s="1"/>
  <c r="D37" i="95"/>
  <c r="E37" i="95" s="1"/>
  <c r="F37" i="95" s="1"/>
  <c r="G37" i="95" s="1"/>
  <c r="C3" i="133" s="1"/>
  <c r="C11" i="133" s="1"/>
  <c r="P37" i="95"/>
  <c r="L3" i="133" s="1"/>
  <c r="L11" i="133" s="1"/>
  <c r="D38" i="95"/>
  <c r="E38" i="95" s="1"/>
  <c r="F38" i="95" s="1"/>
  <c r="G38" i="95" s="1"/>
  <c r="C3" i="132" s="1"/>
  <c r="C11" i="132" s="1"/>
  <c r="P38" i="95"/>
  <c r="L3" i="132" s="1"/>
  <c r="L11" i="132" s="1"/>
  <c r="D39" i="95"/>
  <c r="E39" i="95" s="1"/>
  <c r="F39" i="95" s="1"/>
  <c r="G39" i="95" s="1"/>
  <c r="P39" i="95"/>
  <c r="L3" i="134" s="1"/>
  <c r="L11" i="134" s="1"/>
  <c r="C40" i="95"/>
  <c r="M40" i="95"/>
  <c r="O40" i="95"/>
  <c r="I49" i="95"/>
  <c r="C66" i="95"/>
  <c r="I48" i="95" s="1"/>
  <c r="D48" i="95" s="1"/>
  <c r="P5" i="95" s="1"/>
  <c r="L3" i="98" s="1"/>
  <c r="L11" i="98" s="1"/>
  <c r="D36" i="17"/>
  <c r="E36" i="17"/>
  <c r="C75" i="7"/>
  <c r="D75" i="7"/>
  <c r="E75" i="7"/>
  <c r="F75" i="7"/>
  <c r="G75" i="7"/>
  <c r="H75" i="7"/>
  <c r="I75" i="7"/>
  <c r="J75" i="7"/>
  <c r="K75" i="7"/>
  <c r="Q39" i="95"/>
  <c r="Q38" i="95"/>
  <c r="T38" i="15"/>
  <c r="D54" i="129" s="1"/>
  <c r="F67" i="129" s="1"/>
  <c r="AD29" i="15"/>
  <c r="C52" i="119" s="1"/>
  <c r="E66" i="119" s="1"/>
  <c r="AE29" i="15"/>
  <c r="Y18" i="15"/>
  <c r="C53" i="106" s="1"/>
  <c r="Z18" i="15"/>
  <c r="C50" i="106" s="1"/>
  <c r="E64" i="106" s="1"/>
  <c r="AA18" i="15"/>
  <c r="T17" i="15"/>
  <c r="D54" i="105" s="1"/>
  <c r="G67" i="105" s="1"/>
  <c r="Q23" i="95"/>
  <c r="Q9" i="95"/>
  <c r="M3" i="102" s="1"/>
  <c r="M11" i="102" s="1"/>
  <c r="Z35" i="15"/>
  <c r="C50" i="126" s="1"/>
  <c r="E64" i="126" s="1"/>
  <c r="AA35" i="15"/>
  <c r="Y35" i="15"/>
  <c r="C53" i="126" s="1"/>
  <c r="Q14" i="95"/>
  <c r="D36" i="19"/>
  <c r="E36" i="19" s="1"/>
  <c r="F36" i="19" s="1"/>
  <c r="G36" i="19" s="1"/>
  <c r="H36" i="19" s="1"/>
  <c r="N36" i="19"/>
  <c r="AD41" i="15"/>
  <c r="C52" i="131" s="1"/>
  <c r="E66" i="131" s="1"/>
  <c r="Z30" i="15"/>
  <c r="C50" i="121" s="1"/>
  <c r="E64" i="121" s="1"/>
  <c r="AA30" i="15"/>
  <c r="U35" i="19"/>
  <c r="D15" i="19"/>
  <c r="E15" i="19" s="1"/>
  <c r="F15" i="19" s="1"/>
  <c r="G15" i="19" s="1"/>
  <c r="Y30" i="15"/>
  <c r="C53" i="121" s="1"/>
  <c r="Q15" i="95"/>
  <c r="M3" i="108" s="1"/>
  <c r="M11" i="108" s="1"/>
  <c r="Q24" i="95"/>
  <c r="N28" i="19"/>
  <c r="J3" i="80" s="1"/>
  <c r="I7" i="91"/>
  <c r="J7" i="86"/>
  <c r="J7" i="84"/>
  <c r="I7" i="80"/>
  <c r="J7" i="78"/>
  <c r="I7" i="74"/>
  <c r="M7" i="72"/>
  <c r="J7" i="66"/>
  <c r="I7" i="64"/>
  <c r="J7" i="64"/>
  <c r="K7" i="64"/>
  <c r="L7" i="64"/>
  <c r="M7" i="64"/>
  <c r="I7" i="59"/>
  <c r="I27" i="59"/>
  <c r="I39" i="59" s="1"/>
  <c r="I43" i="59" s="1"/>
  <c r="I50" i="7" s="1"/>
  <c r="J7" i="59"/>
  <c r="K7" i="59"/>
  <c r="L7" i="59"/>
  <c r="M7" i="59"/>
  <c r="I7" i="62"/>
  <c r="J7" i="62"/>
  <c r="K7" i="62"/>
  <c r="L7" i="62"/>
  <c r="M7" i="62"/>
  <c r="I7" i="6"/>
  <c r="J7" i="6"/>
  <c r="K7" i="6"/>
  <c r="L7" i="6"/>
  <c r="AA29" i="15"/>
  <c r="AA20" i="15"/>
  <c r="Y20" i="15"/>
  <c r="C53" i="108" s="1"/>
  <c r="D14" i="19"/>
  <c r="E14" i="19" s="1"/>
  <c r="F14" i="19" s="1"/>
  <c r="G14" i="19" s="1"/>
  <c r="N14" i="19"/>
  <c r="O14" i="19" s="1"/>
  <c r="D6" i="19"/>
  <c r="E6" i="19" s="1"/>
  <c r="F6" i="19" s="1"/>
  <c r="G6" i="19" s="1"/>
  <c r="Z36" i="15"/>
  <c r="C50" i="127" s="1"/>
  <c r="E64" i="127" s="1"/>
  <c r="AF19" i="15"/>
  <c r="C54" i="107" s="1"/>
  <c r="E67" i="107" s="1"/>
  <c r="Y10" i="15"/>
  <c r="C53" i="98" s="1"/>
  <c r="Z10" i="15"/>
  <c r="C50" i="98" s="1"/>
  <c r="E64" i="98" s="1"/>
  <c r="AA10" i="15"/>
  <c r="G7" i="57"/>
  <c r="H7" i="91"/>
  <c r="G7" i="91"/>
  <c r="G7" i="88"/>
  <c r="H7" i="88"/>
  <c r="H7" i="86"/>
  <c r="G7" i="86"/>
  <c r="G7" i="84"/>
  <c r="H7" i="84"/>
  <c r="Y44" i="15"/>
  <c r="C53" i="134" s="1"/>
  <c r="Z44" i="15"/>
  <c r="C50" i="134" s="1"/>
  <c r="E64" i="134" s="1"/>
  <c r="AA44" i="15"/>
  <c r="AA12" i="15"/>
  <c r="Y12" i="15"/>
  <c r="C53" i="100" s="1"/>
  <c r="N22" i="19"/>
  <c r="J3" i="74" s="1"/>
  <c r="O20" i="19"/>
  <c r="K3" i="72" s="1"/>
  <c r="D8" i="19"/>
  <c r="E8" i="19" s="1"/>
  <c r="F8" i="19" s="1"/>
  <c r="G8" i="19" s="1"/>
  <c r="H8" i="19" s="1"/>
  <c r="AD37" i="15"/>
  <c r="C52" i="128" s="1"/>
  <c r="E66" i="128" s="1"/>
  <c r="AE37" i="15"/>
  <c r="Y34" i="15"/>
  <c r="C53" i="125" s="1"/>
  <c r="Z34" i="15"/>
  <c r="C50" i="125" s="1"/>
  <c r="E64" i="125" s="1"/>
  <c r="AA34" i="15"/>
  <c r="AD21" i="15"/>
  <c r="C52" i="109" s="1"/>
  <c r="E66" i="109" s="1"/>
  <c r="AE21" i="15"/>
  <c r="I27" i="6"/>
  <c r="I39" i="6" s="1"/>
  <c r="I43" i="6" s="1"/>
  <c r="I44" i="7" s="1"/>
  <c r="AA37" i="15"/>
  <c r="T16" i="15"/>
  <c r="D54" i="104" s="1"/>
  <c r="G67" i="104" s="1"/>
  <c r="D51" i="50"/>
  <c r="F65" i="50" s="1"/>
  <c r="M7" i="6"/>
  <c r="AA28" i="15"/>
  <c r="Y28" i="15"/>
  <c r="C53" i="118" s="1"/>
  <c r="Y26" i="15"/>
  <c r="C53" i="116" s="1"/>
  <c r="Z26" i="15"/>
  <c r="C50" i="116" s="1"/>
  <c r="E64" i="116" s="1"/>
  <c r="AA26" i="15"/>
  <c r="AA21" i="15"/>
  <c r="I7" i="60"/>
  <c r="D18" i="19"/>
  <c r="E18" i="19" s="1"/>
  <c r="F18" i="19" s="1"/>
  <c r="G18" i="19" s="1"/>
  <c r="C3" i="70" s="1"/>
  <c r="N18" i="19"/>
  <c r="O18" i="19" s="1"/>
  <c r="G7" i="89"/>
  <c r="H7" i="89"/>
  <c r="G7" i="90"/>
  <c r="H7" i="90"/>
  <c r="G7" i="85"/>
  <c r="H7" i="85"/>
  <c r="G7" i="83"/>
  <c r="H7" i="83"/>
  <c r="G7" i="81"/>
  <c r="H7" i="81"/>
  <c r="G7" i="79"/>
  <c r="H7" i="79"/>
  <c r="G7" i="77"/>
  <c r="H7" i="77"/>
  <c r="G7" i="75"/>
  <c r="H7" i="75"/>
  <c r="G7" i="92"/>
  <c r="H7" i="92"/>
  <c r="G7" i="71"/>
  <c r="H7" i="71"/>
  <c r="G7" i="69"/>
  <c r="H7" i="69"/>
  <c r="G7" i="67"/>
  <c r="H7" i="67"/>
  <c r="G7" i="65"/>
  <c r="H7" i="65"/>
  <c r="G7" i="58"/>
  <c r="H7" i="58"/>
  <c r="AD13" i="15"/>
  <c r="C52" i="101" s="1"/>
  <c r="E66" i="101" s="1"/>
  <c r="AE13" i="15"/>
  <c r="G7" i="61"/>
  <c r="G7" i="59"/>
  <c r="L7" i="61"/>
  <c r="K7" i="61"/>
  <c r="G7" i="82"/>
  <c r="H7" i="82"/>
  <c r="G7" i="80"/>
  <c r="H7" i="80"/>
  <c r="G7" i="78"/>
  <c r="H7" i="78"/>
  <c r="G7" i="76"/>
  <c r="H7" i="76"/>
  <c r="H7" i="74"/>
  <c r="G7" i="74"/>
  <c r="G7" i="72"/>
  <c r="H7" i="72"/>
  <c r="G7" i="70"/>
  <c r="H7" i="70"/>
  <c r="G7" i="68"/>
  <c r="H7" i="68"/>
  <c r="G7" i="66"/>
  <c r="H7" i="66"/>
  <c r="G7" i="64"/>
  <c r="H7" i="64"/>
  <c r="T23" i="15"/>
  <c r="D54" i="113" s="1"/>
  <c r="F67" i="113" s="1"/>
  <c r="AE12" i="15"/>
  <c r="J7" i="61"/>
  <c r="AA27" i="15"/>
  <c r="AA19" i="15"/>
  <c r="AA11" i="15"/>
  <c r="K7" i="89"/>
  <c r="L7" i="89"/>
  <c r="M7" i="89"/>
  <c r="I7" i="89"/>
  <c r="I27" i="89" s="1"/>
  <c r="I39" i="89" s="1"/>
  <c r="I43" i="89" s="1"/>
  <c r="I78" i="7" s="1"/>
  <c r="J7" i="89"/>
  <c r="I7" i="90"/>
  <c r="I27" i="90"/>
  <c r="I39" i="90" s="1"/>
  <c r="I43" i="90" s="1"/>
  <c r="I76" i="7" s="1"/>
  <c r="J7" i="90"/>
  <c r="K7" i="90"/>
  <c r="M7" i="90"/>
  <c r="L7" i="90"/>
  <c r="K7" i="85"/>
  <c r="L7" i="85"/>
  <c r="M7" i="85"/>
  <c r="I7" i="85"/>
  <c r="I27" i="85"/>
  <c r="I39" i="85" s="1"/>
  <c r="I43" i="85" s="1"/>
  <c r="I73" i="7" s="1"/>
  <c r="J7" i="85"/>
  <c r="I7" i="83"/>
  <c r="J7" i="83"/>
  <c r="K7" i="83"/>
  <c r="L7" i="83"/>
  <c r="M7" i="83"/>
  <c r="J7" i="81"/>
  <c r="K7" i="81"/>
  <c r="L7" i="81"/>
  <c r="M7" i="81"/>
  <c r="I7" i="81"/>
  <c r="I27" i="81" s="1"/>
  <c r="I39" i="81" s="1"/>
  <c r="I43" i="81" s="1"/>
  <c r="I69" i="7" s="1"/>
  <c r="K7" i="79"/>
  <c r="L7" i="79"/>
  <c r="M7" i="79"/>
  <c r="I7" i="79"/>
  <c r="J7" i="79"/>
  <c r="K7" i="77"/>
  <c r="L7" i="77"/>
  <c r="M7" i="77"/>
  <c r="J7" i="77"/>
  <c r="I7" i="77"/>
  <c r="I27" i="77"/>
  <c r="I39" i="77" s="1"/>
  <c r="I43" i="77" s="1"/>
  <c r="I65" i="7" s="1"/>
  <c r="L7" i="75"/>
  <c r="M7" i="75"/>
  <c r="I7" i="75"/>
  <c r="J7" i="75"/>
  <c r="K7" i="75"/>
  <c r="M7" i="92"/>
  <c r="I7" i="92"/>
  <c r="J7" i="92"/>
  <c r="K7" i="92"/>
  <c r="L7" i="92"/>
  <c r="J7" i="71"/>
  <c r="K7" i="71"/>
  <c r="L7" i="71"/>
  <c r="M7" i="71"/>
  <c r="I7" i="71"/>
  <c r="I27" i="71"/>
  <c r="I39" i="71" s="1"/>
  <c r="I43" i="71" s="1"/>
  <c r="I59" i="7" s="1"/>
  <c r="I7" i="69"/>
  <c r="J7" i="69"/>
  <c r="K7" i="69"/>
  <c r="L7" i="69"/>
  <c r="M7" i="69"/>
  <c r="I7" i="67"/>
  <c r="J7" i="67"/>
  <c r="K7" i="67"/>
  <c r="L7" i="67"/>
  <c r="M7" i="67"/>
  <c r="J7" i="65"/>
  <c r="K7" i="65"/>
  <c r="L7" i="65"/>
  <c r="M7" i="65"/>
  <c r="K7" i="63"/>
  <c r="L7" i="63"/>
  <c r="M7" i="63"/>
  <c r="I7" i="63"/>
  <c r="AF44" i="15"/>
  <c r="C54" i="134" s="1"/>
  <c r="E67" i="134" s="1"/>
  <c r="AF30" i="15"/>
  <c r="C54" i="121" s="1"/>
  <c r="E67" i="121" s="1"/>
  <c r="O22" i="19"/>
  <c r="K3" i="74" s="1"/>
  <c r="J3" i="90"/>
  <c r="O36" i="19"/>
  <c r="K3" i="90" s="1"/>
  <c r="K27" i="90" s="1"/>
  <c r="K39" i="90" s="1"/>
  <c r="K43" i="90" s="1"/>
  <c r="K76" i="7" s="1"/>
  <c r="AF29" i="15"/>
  <c r="C54" i="119" s="1"/>
  <c r="E67" i="119" s="1"/>
  <c r="P36" i="19"/>
  <c r="Q36" i="19" s="1"/>
  <c r="R36" i="19" s="1"/>
  <c r="L3" i="90"/>
  <c r="L27" i="90" s="1"/>
  <c r="L39" i="90" s="1"/>
  <c r="L43" i="90" s="1"/>
  <c r="L76" i="7" s="1"/>
  <c r="M3" i="90"/>
  <c r="E11" i="95"/>
  <c r="F11" i="95" s="1"/>
  <c r="G11" i="95" s="1"/>
  <c r="C3" i="104" s="1"/>
  <c r="C11" i="104" s="1"/>
  <c r="H15" i="95"/>
  <c r="D3" i="108" s="1"/>
  <c r="D11" i="108" s="1"/>
  <c r="H18" i="95"/>
  <c r="D3" i="113" s="1"/>
  <c r="D11" i="113" s="1"/>
  <c r="H24" i="95"/>
  <c r="O16" i="19"/>
  <c r="J3" i="68"/>
  <c r="AA39" i="15"/>
  <c r="Y39" i="15"/>
  <c r="C53" i="130" s="1"/>
  <c r="Z39" i="15"/>
  <c r="C50" i="130" s="1"/>
  <c r="E64" i="130" s="1"/>
  <c r="H22" i="95"/>
  <c r="D3" i="117" s="1"/>
  <c r="D11" i="117" s="1"/>
  <c r="Q33" i="95"/>
  <c r="Q20" i="95"/>
  <c r="H11" i="19"/>
  <c r="D3" i="63" s="1"/>
  <c r="D27" i="63" s="1"/>
  <c r="D39" i="63" s="1"/>
  <c r="D43" i="63" s="1"/>
  <c r="D51" i="7" s="1"/>
  <c r="C3" i="63"/>
  <c r="C27" i="63" s="1"/>
  <c r="C39" i="63" s="1"/>
  <c r="C43" i="63" s="1"/>
  <c r="C51" i="7" s="1"/>
  <c r="AD34" i="15"/>
  <c r="C52" i="125" s="1"/>
  <c r="E66" i="125" s="1"/>
  <c r="AE34" i="15"/>
  <c r="AD43" i="15"/>
  <c r="C52" i="132" s="1"/>
  <c r="E66" i="132" s="1"/>
  <c r="AE43" i="15"/>
  <c r="O5" i="19"/>
  <c r="K3" i="57" s="1"/>
  <c r="D26" i="19"/>
  <c r="E26" i="19" s="1"/>
  <c r="F26" i="19" s="1"/>
  <c r="G26" i="19" s="1"/>
  <c r="N26" i="19"/>
  <c r="J3" i="78" s="1"/>
  <c r="J27" i="78" s="1"/>
  <c r="J39" i="78" s="1"/>
  <c r="J43" i="78" s="1"/>
  <c r="J66" i="7" s="1"/>
  <c r="T37" i="15"/>
  <c r="D54" i="128" s="1"/>
  <c r="G67" i="128" s="1"/>
  <c r="AA41" i="15"/>
  <c r="Y41" i="15"/>
  <c r="C53" i="131" s="1"/>
  <c r="AD28" i="15"/>
  <c r="C52" i="118" s="1"/>
  <c r="E66" i="118" s="1"/>
  <c r="AE28" i="15"/>
  <c r="D16" i="19"/>
  <c r="E16" i="19" s="1"/>
  <c r="F16" i="19" s="1"/>
  <c r="G16" i="19" s="1"/>
  <c r="D13" i="19"/>
  <c r="E13" i="19" s="1"/>
  <c r="F13" i="19" s="1"/>
  <c r="G13" i="19" s="1"/>
  <c r="G7" i="62"/>
  <c r="Y27" i="15"/>
  <c r="C53" i="117" s="1"/>
  <c r="AD10" i="15"/>
  <c r="C52" i="98" s="1"/>
  <c r="E66" i="98" s="1"/>
  <c r="AE10" i="15"/>
  <c r="O12" i="19"/>
  <c r="K3" i="64" s="1"/>
  <c r="K27" i="64" s="1"/>
  <c r="O11" i="19"/>
  <c r="K3" i="63" s="1"/>
  <c r="K27" i="63" s="1"/>
  <c r="K39" i="63" s="1"/>
  <c r="K43" i="63" s="1"/>
  <c r="K51" i="7" s="1"/>
  <c r="AD20" i="15"/>
  <c r="C52" i="108" s="1"/>
  <c r="E66" i="108" s="1"/>
  <c r="AE20" i="15"/>
  <c r="N39" i="19"/>
  <c r="O39" i="19" s="1"/>
  <c r="AD39" i="15"/>
  <c r="C52" i="130" s="1"/>
  <c r="E66" i="130" s="1"/>
  <c r="T18" i="15"/>
  <c r="D54" i="106" s="1"/>
  <c r="G67" i="106" s="1"/>
  <c r="AE16" i="15"/>
  <c r="AD16" i="15"/>
  <c r="C52" i="104" s="1"/>
  <c r="E66" i="104" s="1"/>
  <c r="Z13" i="15"/>
  <c r="C50" i="101" s="1"/>
  <c r="E64" i="101" s="1"/>
  <c r="Y13" i="15"/>
  <c r="C53" i="101" s="1"/>
  <c r="AA13" i="15"/>
  <c r="AE26" i="15"/>
  <c r="Z23" i="15"/>
  <c r="C50" i="113" s="1"/>
  <c r="E64" i="113" s="1"/>
  <c r="T10" i="15"/>
  <c r="D54" i="98" s="1"/>
  <c r="G67" i="98" s="1"/>
  <c r="Y9" i="15"/>
  <c r="C53" i="97" s="1"/>
  <c r="AA17" i="15"/>
  <c r="Z9" i="15"/>
  <c r="C50" i="97" s="1"/>
  <c r="E64" i="97" s="1"/>
  <c r="AF28" i="15"/>
  <c r="C54" i="118" s="1"/>
  <c r="E67" i="118" s="1"/>
  <c r="AF34" i="15"/>
  <c r="C54" i="125" s="1"/>
  <c r="E67" i="125" s="1"/>
  <c r="AF9" i="15"/>
  <c r="C54" i="97" s="1"/>
  <c r="E67" i="97" s="1"/>
  <c r="P11" i="19"/>
  <c r="Q11" i="19" s="1"/>
  <c r="R11" i="19" s="1"/>
  <c r="I22" i="95"/>
  <c r="E3" i="117" s="1"/>
  <c r="E11" i="117" s="1"/>
  <c r="J3" i="91"/>
  <c r="P16" i="19"/>
  <c r="Q16" i="19" s="1"/>
  <c r="R16" i="19" s="1"/>
  <c r="K3" i="68"/>
  <c r="D54" i="50"/>
  <c r="F67" i="50" s="1"/>
  <c r="AG9" i="15"/>
  <c r="C27" i="118" l="1"/>
  <c r="J65" i="118" s="1"/>
  <c r="C23" i="118"/>
  <c r="C23" i="102"/>
  <c r="C27" i="102"/>
  <c r="J65" i="102" s="1"/>
  <c r="D51" i="131"/>
  <c r="F65" i="131" s="1"/>
  <c r="T41" i="15"/>
  <c r="D54" i="131" s="1"/>
  <c r="F67" i="131" s="1"/>
  <c r="C53" i="129"/>
  <c r="AF38" i="15"/>
  <c r="C54" i="129" s="1"/>
  <c r="E67" i="129" s="1"/>
  <c r="C53" i="115"/>
  <c r="AF25" i="15"/>
  <c r="C54" i="115" s="1"/>
  <c r="E67" i="115" s="1"/>
  <c r="C53" i="114"/>
  <c r="D51" i="112"/>
  <c r="F65" i="112" s="1"/>
  <c r="T22" i="15"/>
  <c r="D54" i="112" s="1"/>
  <c r="F67" i="112" s="1"/>
  <c r="D51" i="110"/>
  <c r="G65" i="110" s="1"/>
  <c r="T15" i="15"/>
  <c r="D54" i="110" s="1"/>
  <c r="G67" i="110" s="1"/>
  <c r="C50" i="100"/>
  <c r="E64" i="100" s="1"/>
  <c r="AF12" i="15"/>
  <c r="C54" i="100" s="1"/>
  <c r="E67" i="100" s="1"/>
  <c r="D51" i="97"/>
  <c r="G65" i="97" s="1"/>
  <c r="T9" i="15"/>
  <c r="D54" i="97" s="1"/>
  <c r="G67" i="97" s="1"/>
  <c r="C50" i="133"/>
  <c r="E64" i="133" s="1"/>
  <c r="AF42" i="15"/>
  <c r="C54" i="133" s="1"/>
  <c r="E67" i="133" s="1"/>
  <c r="C52" i="106"/>
  <c r="E66" i="106" s="1"/>
  <c r="AF18" i="15"/>
  <c r="C54" i="106" s="1"/>
  <c r="E67" i="106" s="1"/>
  <c r="C53" i="110"/>
  <c r="AF15" i="15"/>
  <c r="C54" i="110" s="1"/>
  <c r="E67" i="110" s="1"/>
  <c r="D51" i="102"/>
  <c r="G65" i="102" s="1"/>
  <c r="T14" i="15"/>
  <c r="D54" i="102" s="1"/>
  <c r="G67" i="102" s="1"/>
  <c r="D51" i="119"/>
  <c r="G65" i="119" s="1"/>
  <c r="T29" i="15"/>
  <c r="D54" i="119" s="1"/>
  <c r="G67" i="119" s="1"/>
  <c r="J66" i="116"/>
  <c r="C53" i="102"/>
  <c r="AF14" i="15"/>
  <c r="C54" i="102" s="1"/>
  <c r="E67" i="102" s="1"/>
  <c r="C23" i="122"/>
  <c r="C27" i="122"/>
  <c r="J65" i="122" s="1"/>
  <c r="H21" i="19"/>
  <c r="C3" i="92"/>
  <c r="C27" i="92" s="1"/>
  <c r="C39" i="92" s="1"/>
  <c r="C43" i="92" s="1"/>
  <c r="C61" i="7" s="1"/>
  <c r="D51" i="126"/>
  <c r="G65" i="126" s="1"/>
  <c r="T35" i="15"/>
  <c r="D54" i="126" s="1"/>
  <c r="G67" i="126" s="1"/>
  <c r="C23" i="104"/>
  <c r="C27" i="104"/>
  <c r="C23" i="132"/>
  <c r="C27" i="132"/>
  <c r="I65" i="132" s="1"/>
  <c r="O27" i="19"/>
  <c r="J3" i="79"/>
  <c r="J27" i="79" s="1"/>
  <c r="J39" i="79" s="1"/>
  <c r="J43" i="79" s="1"/>
  <c r="J67" i="7" s="1"/>
  <c r="D51" i="117"/>
  <c r="G65" i="117" s="1"/>
  <c r="T27" i="15"/>
  <c r="D54" i="117" s="1"/>
  <c r="G67" i="117" s="1"/>
  <c r="D51" i="107"/>
  <c r="G65" i="107" s="1"/>
  <c r="T19" i="15"/>
  <c r="D54" i="107" s="1"/>
  <c r="G67" i="107" s="1"/>
  <c r="C27" i="116"/>
  <c r="J65" i="116" s="1"/>
  <c r="C23" i="116"/>
  <c r="O8" i="19"/>
  <c r="J3" i="62"/>
  <c r="J27" i="62" s="1"/>
  <c r="J39" i="62" s="1"/>
  <c r="J43" i="62" s="1"/>
  <c r="J48" i="7" s="1"/>
  <c r="H6" i="19"/>
  <c r="C3" i="60"/>
  <c r="C27" i="60" s="1"/>
  <c r="C39" i="60" s="1"/>
  <c r="C43" i="60" s="1"/>
  <c r="C46" i="7" s="1"/>
  <c r="P14" i="19"/>
  <c r="Q14" i="19" s="1"/>
  <c r="R14" i="19" s="1"/>
  <c r="K3" i="66"/>
  <c r="H32" i="95"/>
  <c r="D3" i="128" s="1"/>
  <c r="D11" i="128" s="1"/>
  <c r="C3" i="128"/>
  <c r="C11" i="128" s="1"/>
  <c r="C27" i="112"/>
  <c r="I65" i="112" s="1"/>
  <c r="C23" i="112"/>
  <c r="H7" i="95"/>
  <c r="C3" i="100"/>
  <c r="C11" i="100" s="1"/>
  <c r="G49" i="19"/>
  <c r="R5" i="19"/>
  <c r="N3" i="57" s="1"/>
  <c r="D51" i="132"/>
  <c r="F65" i="132" s="1"/>
  <c r="T43" i="15"/>
  <c r="D54" i="132" s="1"/>
  <c r="F67" i="132" s="1"/>
  <c r="D51" i="124"/>
  <c r="G65" i="124" s="1"/>
  <c r="T33" i="15"/>
  <c r="D54" i="124" s="1"/>
  <c r="G67" i="124" s="1"/>
  <c r="Q67" i="109"/>
  <c r="S67" i="109"/>
  <c r="C23" i="121"/>
  <c r="C27" i="121"/>
  <c r="J65" i="121" s="1"/>
  <c r="C3" i="115"/>
  <c r="C11" i="115" s="1"/>
  <c r="H20" i="95"/>
  <c r="J3" i="77"/>
  <c r="J27" i="77" s="1"/>
  <c r="J39" i="77" s="1"/>
  <c r="J43" i="77" s="1"/>
  <c r="J65" i="7" s="1"/>
  <c r="O25" i="19"/>
  <c r="C3" i="64"/>
  <c r="C27" i="64" s="1"/>
  <c r="C39" i="64" s="1"/>
  <c r="C43" i="64" s="1"/>
  <c r="C52" i="7" s="1"/>
  <c r="H12" i="19"/>
  <c r="C53" i="132"/>
  <c r="D51" i="130"/>
  <c r="G65" i="130" s="1"/>
  <c r="T39" i="15"/>
  <c r="D54" i="130" s="1"/>
  <c r="G67" i="130" s="1"/>
  <c r="C52" i="127"/>
  <c r="E66" i="127" s="1"/>
  <c r="AF36" i="15"/>
  <c r="C54" i="127" s="1"/>
  <c r="E67" i="127" s="1"/>
  <c r="Q67" i="122"/>
  <c r="C52" i="112"/>
  <c r="E66" i="112" s="1"/>
  <c r="AF22" i="15"/>
  <c r="C54" i="112" s="1"/>
  <c r="E67" i="112" s="1"/>
  <c r="H36" i="95"/>
  <c r="D3" i="131" s="1"/>
  <c r="D11" i="131" s="1"/>
  <c r="C3" i="131"/>
  <c r="C11" i="131" s="1"/>
  <c r="D51" i="123"/>
  <c r="G65" i="123" s="1"/>
  <c r="T32" i="15"/>
  <c r="D54" i="123" s="1"/>
  <c r="G67" i="123" s="1"/>
  <c r="C52" i="122"/>
  <c r="E66" i="122" s="1"/>
  <c r="AF31" i="15"/>
  <c r="C54" i="122" s="1"/>
  <c r="E67" i="122" s="1"/>
  <c r="D51" i="114"/>
  <c r="F65" i="114" s="1"/>
  <c r="T24" i="15"/>
  <c r="D54" i="114" s="1"/>
  <c r="F67" i="114" s="1"/>
  <c r="C53" i="105"/>
  <c r="AF17" i="15"/>
  <c r="C54" i="105" s="1"/>
  <c r="E67" i="105" s="1"/>
  <c r="D51" i="100"/>
  <c r="G65" i="100" s="1"/>
  <c r="T12" i="15"/>
  <c r="D54" i="100" s="1"/>
  <c r="G67" i="100" s="1"/>
  <c r="Q67" i="104"/>
  <c r="Q67" i="105"/>
  <c r="R38" i="95"/>
  <c r="M3" i="132"/>
  <c r="M11" i="132" s="1"/>
  <c r="L23" i="126"/>
  <c r="L27" i="126"/>
  <c r="L27" i="116"/>
  <c r="L23" i="116"/>
  <c r="L23" i="109"/>
  <c r="L27" i="109"/>
  <c r="C27" i="98"/>
  <c r="J65" i="98" s="1"/>
  <c r="C23" i="98"/>
  <c r="N7" i="88"/>
  <c r="O7" i="88"/>
  <c r="P7" i="88"/>
  <c r="O7" i="84"/>
  <c r="P7" i="84"/>
  <c r="N7" i="84"/>
  <c r="O7" i="80"/>
  <c r="P7" i="80"/>
  <c r="N7" i="80"/>
  <c r="P7" i="76"/>
  <c r="N7" i="76"/>
  <c r="O7" i="76"/>
  <c r="N7" i="72"/>
  <c r="P7" i="72"/>
  <c r="O7" i="72"/>
  <c r="O7" i="68"/>
  <c r="P7" i="68"/>
  <c r="N7" i="68"/>
  <c r="N7" i="60"/>
  <c r="P7" i="60"/>
  <c r="O7" i="60"/>
  <c r="R65" i="134"/>
  <c r="D53" i="133"/>
  <c r="I23" i="133"/>
  <c r="J23" i="133"/>
  <c r="I27" i="133"/>
  <c r="J27" i="133"/>
  <c r="K23" i="133"/>
  <c r="K27" i="133"/>
  <c r="Q66" i="128"/>
  <c r="D53" i="121"/>
  <c r="I23" i="121"/>
  <c r="I27" i="121"/>
  <c r="P65" i="121" s="1"/>
  <c r="J27" i="121"/>
  <c r="Q65" i="121" s="1"/>
  <c r="J23" i="121"/>
  <c r="K23" i="121"/>
  <c r="K27" i="121"/>
  <c r="Q65" i="118"/>
  <c r="S65" i="115"/>
  <c r="P64" i="112"/>
  <c r="D53" i="108"/>
  <c r="K27" i="108"/>
  <c r="R65" i="108" s="1"/>
  <c r="J27" i="108"/>
  <c r="Q65" i="108" s="1"/>
  <c r="J23" i="108"/>
  <c r="K23" i="108"/>
  <c r="I27" i="108"/>
  <c r="P65" i="108" s="1"/>
  <c r="I23" i="108"/>
  <c r="J66" i="102"/>
  <c r="J67" i="118"/>
  <c r="J27" i="91"/>
  <c r="J39" i="91" s="1"/>
  <c r="J43" i="91" s="1"/>
  <c r="J79" i="7" s="1"/>
  <c r="AF33" i="15"/>
  <c r="C54" i="124" s="1"/>
  <c r="E67" i="124" s="1"/>
  <c r="T36" i="15"/>
  <c r="D54" i="127" s="1"/>
  <c r="G67" i="127" s="1"/>
  <c r="I7" i="66"/>
  <c r="I7" i="68"/>
  <c r="I27" i="68" s="1"/>
  <c r="I39" i="68" s="1"/>
  <c r="I43" i="68" s="1"/>
  <c r="I56" i="7" s="1"/>
  <c r="L7" i="72"/>
  <c r="M7" i="76"/>
  <c r="I7" i="78"/>
  <c r="I27" i="78" s="1"/>
  <c r="I39" i="78" s="1"/>
  <c r="I43" i="78" s="1"/>
  <c r="I66" i="7" s="1"/>
  <c r="M7" i="91"/>
  <c r="T28" i="15"/>
  <c r="D54" i="118" s="1"/>
  <c r="G67" i="118" s="1"/>
  <c r="M23" i="102"/>
  <c r="M27" i="102"/>
  <c r="R39" i="95"/>
  <c r="M3" i="134"/>
  <c r="M11" i="134" s="1"/>
  <c r="C27" i="133"/>
  <c r="J65" i="133" s="1"/>
  <c r="C23" i="133"/>
  <c r="L23" i="129"/>
  <c r="L27" i="129"/>
  <c r="C27" i="126"/>
  <c r="C23" i="126"/>
  <c r="C27" i="123"/>
  <c r="J65" i="123" s="1"/>
  <c r="C23" i="123"/>
  <c r="C27" i="119"/>
  <c r="J65" i="119" s="1"/>
  <c r="C23" i="119"/>
  <c r="R18" i="95"/>
  <c r="M3" i="113"/>
  <c r="M11" i="113" s="1"/>
  <c r="C23" i="109"/>
  <c r="H10" i="95"/>
  <c r="C3" i="110"/>
  <c r="C11" i="110" s="1"/>
  <c r="L27" i="100"/>
  <c r="L23" i="100"/>
  <c r="D40" i="95"/>
  <c r="N38" i="19"/>
  <c r="O38" i="19" s="1"/>
  <c r="N21" i="19"/>
  <c r="N7" i="64"/>
  <c r="O7" i="64"/>
  <c r="P7" i="64"/>
  <c r="D53" i="134"/>
  <c r="K27" i="134"/>
  <c r="K23" i="134"/>
  <c r="J27" i="134"/>
  <c r="I27" i="134"/>
  <c r="P65" i="134" s="1"/>
  <c r="J23" i="134"/>
  <c r="I23" i="134"/>
  <c r="D53" i="131"/>
  <c r="J27" i="131"/>
  <c r="J23" i="131"/>
  <c r="K23" i="131"/>
  <c r="K27" i="131"/>
  <c r="I27" i="131"/>
  <c r="O67" i="131" s="1"/>
  <c r="I23" i="131"/>
  <c r="AD38" i="15"/>
  <c r="C52" i="129" s="1"/>
  <c r="E66" i="129" s="1"/>
  <c r="D53" i="128"/>
  <c r="J23" i="128"/>
  <c r="J27" i="128"/>
  <c r="I23" i="128"/>
  <c r="I27" i="128"/>
  <c r="P66" i="128" s="1"/>
  <c r="K27" i="128"/>
  <c r="R66" i="128" s="1"/>
  <c r="K23" i="128"/>
  <c r="E70" i="127"/>
  <c r="F70" i="127"/>
  <c r="F71" i="127" s="1"/>
  <c r="D53" i="125"/>
  <c r="I27" i="125"/>
  <c r="I23" i="125"/>
  <c r="K27" i="125"/>
  <c r="J27" i="125"/>
  <c r="K23" i="125"/>
  <c r="J23" i="125"/>
  <c r="P64" i="124"/>
  <c r="F70" i="124"/>
  <c r="E72" i="124"/>
  <c r="E70" i="124"/>
  <c r="F71" i="124"/>
  <c r="P64" i="123"/>
  <c r="D53" i="116"/>
  <c r="J23" i="116"/>
  <c r="J27" i="116"/>
  <c r="I27" i="116"/>
  <c r="K27" i="116"/>
  <c r="I23" i="116"/>
  <c r="K23" i="116"/>
  <c r="P66" i="114"/>
  <c r="O66" i="114"/>
  <c r="AE23" i="15"/>
  <c r="P66" i="112"/>
  <c r="S65" i="109"/>
  <c r="P65" i="106"/>
  <c r="D53" i="105"/>
  <c r="J23" i="105"/>
  <c r="I27" i="105"/>
  <c r="P67" i="105" s="1"/>
  <c r="K27" i="105"/>
  <c r="R67" i="105" s="1"/>
  <c r="J27" i="105"/>
  <c r="K23" i="105"/>
  <c r="I23" i="105"/>
  <c r="D53" i="100"/>
  <c r="J23" i="100"/>
  <c r="I23" i="100"/>
  <c r="J27" i="100"/>
  <c r="I27" i="100"/>
  <c r="K23" i="100"/>
  <c r="K27" i="100"/>
  <c r="D53" i="98"/>
  <c r="J27" i="98"/>
  <c r="I27" i="98"/>
  <c r="K23" i="98"/>
  <c r="J23" i="98"/>
  <c r="I23" i="98"/>
  <c r="K27" i="98"/>
  <c r="I27" i="60"/>
  <c r="I39" i="60" s="1"/>
  <c r="I43" i="60" s="1"/>
  <c r="I46" i="7" s="1"/>
  <c r="I27" i="66"/>
  <c r="I39" i="66" s="1"/>
  <c r="I43" i="66" s="1"/>
  <c r="I54" i="7" s="1"/>
  <c r="I27" i="70"/>
  <c r="I39" i="70" s="1"/>
  <c r="I43" i="70" s="1"/>
  <c r="I58" i="7" s="1"/>
  <c r="I27" i="74"/>
  <c r="I39" i="74" s="1"/>
  <c r="I43" i="74" s="1"/>
  <c r="I62" i="7" s="1"/>
  <c r="D53" i="97"/>
  <c r="J23" i="97"/>
  <c r="J27" i="97"/>
  <c r="L27" i="97"/>
  <c r="I27" i="97"/>
  <c r="P66" i="97" s="1"/>
  <c r="L23" i="97"/>
  <c r="I23" i="97"/>
  <c r="K27" i="97"/>
  <c r="K23" i="97"/>
  <c r="E23" i="117"/>
  <c r="E27" i="117"/>
  <c r="L65" i="117" s="1"/>
  <c r="S16" i="19"/>
  <c r="N3" i="68"/>
  <c r="N27" i="68" s="1"/>
  <c r="N39" i="68" s="1"/>
  <c r="N43" i="68" s="1"/>
  <c r="N56" i="7" s="1"/>
  <c r="Q67" i="128"/>
  <c r="P67" i="128"/>
  <c r="I11" i="19"/>
  <c r="E70" i="101"/>
  <c r="E71" i="101" s="1"/>
  <c r="J66" i="130"/>
  <c r="J66" i="118"/>
  <c r="R20" i="95"/>
  <c r="M3" i="115"/>
  <c r="M11" i="115" s="1"/>
  <c r="J3" i="70"/>
  <c r="J27" i="90"/>
  <c r="J39" i="90" s="1"/>
  <c r="J43" i="90" s="1"/>
  <c r="J76" i="7" s="1"/>
  <c r="H18" i="19"/>
  <c r="J3" i="66"/>
  <c r="J27" i="66" s="1"/>
  <c r="J39" i="66" s="1"/>
  <c r="J43" i="66" s="1"/>
  <c r="J54" i="7" s="1"/>
  <c r="H7" i="63"/>
  <c r="K7" i="60"/>
  <c r="F71" i="108"/>
  <c r="F70" i="108"/>
  <c r="E70" i="108"/>
  <c r="K7" i="72"/>
  <c r="K27" i="72" s="1"/>
  <c r="K39" i="72" s="1"/>
  <c r="K43" i="72" s="1"/>
  <c r="K60" i="7" s="1"/>
  <c r="L7" i="76"/>
  <c r="I7" i="84"/>
  <c r="M7" i="88"/>
  <c r="L7" i="91"/>
  <c r="Q37" i="95"/>
  <c r="Q36" i="95"/>
  <c r="M3" i="131" s="1"/>
  <c r="M11" i="131" s="1"/>
  <c r="C23" i="129"/>
  <c r="C27" i="129"/>
  <c r="I65" i="129" s="1"/>
  <c r="Q26" i="95"/>
  <c r="M3" i="122" s="1"/>
  <c r="M11" i="122" s="1"/>
  <c r="L3" i="122"/>
  <c r="L11" i="122" s="1"/>
  <c r="L27" i="118"/>
  <c r="S65" i="118" s="1"/>
  <c r="L23" i="118"/>
  <c r="L27" i="113"/>
  <c r="L23" i="113"/>
  <c r="Q12" i="95"/>
  <c r="M3" i="105" s="1"/>
  <c r="M11" i="105" s="1"/>
  <c r="L3" i="105"/>
  <c r="L11" i="105" s="1"/>
  <c r="R4" i="95"/>
  <c r="N3" i="97" s="1"/>
  <c r="N11" i="97" s="1"/>
  <c r="M3" i="97"/>
  <c r="M11" i="97" s="1"/>
  <c r="P7" i="59"/>
  <c r="O7" i="59"/>
  <c r="N7" i="59"/>
  <c r="G7" i="60"/>
  <c r="AA42" i="15"/>
  <c r="D53" i="130"/>
  <c r="I27" i="130"/>
  <c r="P64" i="130" s="1"/>
  <c r="I23" i="130"/>
  <c r="K23" i="130"/>
  <c r="J27" i="130"/>
  <c r="Q66" i="130" s="1"/>
  <c r="K27" i="130"/>
  <c r="J23" i="130"/>
  <c r="Z38" i="15"/>
  <c r="C50" i="129" s="1"/>
  <c r="E64" i="129" s="1"/>
  <c r="R65" i="129"/>
  <c r="Q66" i="124"/>
  <c r="J66" i="121"/>
  <c r="R66" i="119"/>
  <c r="J64" i="118"/>
  <c r="S64" i="115"/>
  <c r="D53" i="114"/>
  <c r="K23" i="114"/>
  <c r="K27" i="114"/>
  <c r="Q66" i="114" s="1"/>
  <c r="I23" i="114"/>
  <c r="I27" i="114"/>
  <c r="J23" i="114"/>
  <c r="J27" i="114"/>
  <c r="Y23" i="15"/>
  <c r="D53" i="112"/>
  <c r="I27" i="112"/>
  <c r="I23" i="112"/>
  <c r="J23" i="112"/>
  <c r="J27" i="112"/>
  <c r="K27" i="112"/>
  <c r="Q64" i="112" s="1"/>
  <c r="K23" i="112"/>
  <c r="Y21" i="15"/>
  <c r="AE18" i="15"/>
  <c r="E70" i="104"/>
  <c r="F71" i="104"/>
  <c r="F70" i="104"/>
  <c r="E71" i="104"/>
  <c r="D53" i="110"/>
  <c r="J27" i="110"/>
  <c r="I27" i="110"/>
  <c r="I23" i="110"/>
  <c r="J23" i="110"/>
  <c r="K27" i="110"/>
  <c r="K23" i="110"/>
  <c r="Z14" i="15"/>
  <c r="C50" i="102" s="1"/>
  <c r="E64" i="102" s="1"/>
  <c r="Y11" i="15"/>
  <c r="Q66" i="97"/>
  <c r="R66" i="97"/>
  <c r="S66" i="97"/>
  <c r="F70" i="116"/>
  <c r="F72" i="116" s="1"/>
  <c r="E70" i="116"/>
  <c r="S11" i="19"/>
  <c r="N3" i="63"/>
  <c r="N27" i="63" s="1"/>
  <c r="N39" i="63" s="1"/>
  <c r="N43" i="63" s="1"/>
  <c r="N51" i="7" s="1"/>
  <c r="E70" i="118"/>
  <c r="F70" i="118"/>
  <c r="E71" i="118"/>
  <c r="E70" i="125"/>
  <c r="E71" i="125" s="1"/>
  <c r="F70" i="125"/>
  <c r="F71" i="125"/>
  <c r="R24" i="95"/>
  <c r="M3" i="119"/>
  <c r="M11" i="119" s="1"/>
  <c r="J64" i="121"/>
  <c r="C27" i="130"/>
  <c r="J65" i="130" s="1"/>
  <c r="C23" i="130"/>
  <c r="L27" i="119"/>
  <c r="S66" i="119" s="1"/>
  <c r="L23" i="119"/>
  <c r="C23" i="114"/>
  <c r="C27" i="114"/>
  <c r="I65" i="114" s="1"/>
  <c r="L27" i="110"/>
  <c r="L23" i="110"/>
  <c r="S7" i="95"/>
  <c r="M3" i="100"/>
  <c r="M11" i="100" s="1"/>
  <c r="R7" i="95"/>
  <c r="N3" i="100" s="1"/>
  <c r="N11" i="100" s="1"/>
  <c r="P7" i="86"/>
  <c r="N7" i="86"/>
  <c r="O7" i="86"/>
  <c r="P7" i="82"/>
  <c r="N7" i="82"/>
  <c r="O7" i="82"/>
  <c r="P7" i="78"/>
  <c r="N7" i="78"/>
  <c r="O7" i="78"/>
  <c r="O7" i="74"/>
  <c r="N7" i="74"/>
  <c r="P7" i="74"/>
  <c r="N7" i="70"/>
  <c r="P7" i="70"/>
  <c r="O7" i="70"/>
  <c r="N7" i="66"/>
  <c r="O7" i="66"/>
  <c r="P7" i="66"/>
  <c r="N7" i="58"/>
  <c r="O7" i="58"/>
  <c r="P7" i="58"/>
  <c r="P66" i="131"/>
  <c r="O66" i="131"/>
  <c r="Q66" i="131"/>
  <c r="F70" i="123"/>
  <c r="E72" i="123"/>
  <c r="E70" i="123"/>
  <c r="F71" i="123"/>
  <c r="E70" i="119"/>
  <c r="F70" i="119"/>
  <c r="E71" i="119"/>
  <c r="R65" i="116"/>
  <c r="S65" i="116"/>
  <c r="P65" i="116"/>
  <c r="Q65" i="116"/>
  <c r="P64" i="114"/>
  <c r="Q64" i="114"/>
  <c r="O64" i="114"/>
  <c r="S65" i="104"/>
  <c r="D53" i="101"/>
  <c r="J23" i="101"/>
  <c r="J27" i="101"/>
  <c r="K27" i="101"/>
  <c r="Q64" i="101" s="1"/>
  <c r="I27" i="101"/>
  <c r="I23" i="101"/>
  <c r="K23" i="101"/>
  <c r="L3" i="63"/>
  <c r="L27" i="63" s="1"/>
  <c r="L39" i="63" s="1"/>
  <c r="L43" i="63" s="1"/>
  <c r="L51" i="7" s="1"/>
  <c r="K39" i="64"/>
  <c r="K43" i="64" s="1"/>
  <c r="K52" i="7" s="1"/>
  <c r="S36" i="19"/>
  <c r="N3" i="90"/>
  <c r="O26" i="19"/>
  <c r="K3" i="78" s="1"/>
  <c r="AF20" i="15"/>
  <c r="C54" i="108" s="1"/>
  <c r="E67" i="108" s="1"/>
  <c r="AF41" i="15"/>
  <c r="C54" i="131" s="1"/>
  <c r="E67" i="131" s="1"/>
  <c r="AF39" i="15"/>
  <c r="C54" i="130" s="1"/>
  <c r="E67" i="130" s="1"/>
  <c r="I7" i="58"/>
  <c r="I27" i="58" s="1"/>
  <c r="I39" i="58" s="1"/>
  <c r="I43" i="58" s="1"/>
  <c r="I49" i="7" s="1"/>
  <c r="J66" i="98"/>
  <c r="R33" i="95"/>
  <c r="M3" i="129"/>
  <c r="M11" i="129" s="1"/>
  <c r="I24" i="95"/>
  <c r="E3" i="119" s="1"/>
  <c r="E11" i="119" s="1"/>
  <c r="D3" i="119"/>
  <c r="D11" i="119" s="1"/>
  <c r="AF26" i="15"/>
  <c r="C54" i="116" s="1"/>
  <c r="E67" i="116" s="1"/>
  <c r="J7" i="58"/>
  <c r="T25" i="15"/>
  <c r="D54" i="115" s="1"/>
  <c r="G67" i="115" s="1"/>
  <c r="N7" i="19"/>
  <c r="F70" i="134"/>
  <c r="E70" i="134"/>
  <c r="F71" i="134"/>
  <c r="T42" i="15"/>
  <c r="D54" i="133" s="1"/>
  <c r="G67" i="133" s="1"/>
  <c r="L7" i="66"/>
  <c r="J7" i="70"/>
  <c r="J7" i="72"/>
  <c r="K7" i="76"/>
  <c r="L7" i="78"/>
  <c r="I7" i="82"/>
  <c r="I27" i="82" s="1"/>
  <c r="I39" i="82" s="1"/>
  <c r="I43" i="82" s="1"/>
  <c r="I70" i="7" s="1"/>
  <c r="M7" i="84"/>
  <c r="K7" i="88"/>
  <c r="K7" i="91"/>
  <c r="E70" i="106"/>
  <c r="F71" i="106"/>
  <c r="E71" i="106"/>
  <c r="F70" i="106"/>
  <c r="F72" i="106"/>
  <c r="L27" i="134"/>
  <c r="S65" i="134" s="1"/>
  <c r="L23" i="134"/>
  <c r="L27" i="131"/>
  <c r="R64" i="131" s="1"/>
  <c r="L23" i="131"/>
  <c r="L27" i="128"/>
  <c r="L23" i="128"/>
  <c r="L27" i="125"/>
  <c r="L23" i="125"/>
  <c r="C27" i="113"/>
  <c r="I65" i="113" s="1"/>
  <c r="L23" i="108"/>
  <c r="L27" i="108"/>
  <c r="S65" i="108" s="1"/>
  <c r="C27" i="105"/>
  <c r="C23" i="105"/>
  <c r="L23" i="102"/>
  <c r="L27" i="102"/>
  <c r="J67" i="97"/>
  <c r="C27" i="97"/>
  <c r="J65" i="97" s="1"/>
  <c r="C23" i="97"/>
  <c r="J27" i="57"/>
  <c r="J39" i="57" s="1"/>
  <c r="J43" i="57" s="1"/>
  <c r="J45" i="7" s="1"/>
  <c r="O7" i="61"/>
  <c r="N7" i="61"/>
  <c r="P7" i="61"/>
  <c r="D53" i="132"/>
  <c r="J27" i="132"/>
  <c r="P64" i="132" s="1"/>
  <c r="J23" i="132"/>
  <c r="I23" i="132"/>
  <c r="I27" i="132"/>
  <c r="K27" i="132"/>
  <c r="K23" i="132"/>
  <c r="D53" i="124"/>
  <c r="J27" i="124"/>
  <c r="Q64" i="124" s="1"/>
  <c r="J23" i="124"/>
  <c r="K27" i="124"/>
  <c r="R64" i="124" s="1"/>
  <c r="K23" i="124"/>
  <c r="I27" i="124"/>
  <c r="P66" i="124" s="1"/>
  <c r="I23" i="124"/>
  <c r="AF32" i="15"/>
  <c r="C54" i="123" s="1"/>
  <c r="E67" i="123" s="1"/>
  <c r="D53" i="123"/>
  <c r="K23" i="123"/>
  <c r="K27" i="123"/>
  <c r="R64" i="123" s="1"/>
  <c r="J23" i="123"/>
  <c r="J27" i="123"/>
  <c r="Q64" i="123" s="1"/>
  <c r="I27" i="123"/>
  <c r="P66" i="123" s="1"/>
  <c r="I23" i="123"/>
  <c r="D53" i="119"/>
  <c r="J23" i="119"/>
  <c r="I27" i="119"/>
  <c r="P64" i="119" s="1"/>
  <c r="I23" i="119"/>
  <c r="J27" i="119"/>
  <c r="Q64" i="119" s="1"/>
  <c r="K27" i="119"/>
  <c r="R64" i="119" s="1"/>
  <c r="K23" i="119"/>
  <c r="P64" i="118"/>
  <c r="S64" i="118"/>
  <c r="AD27" i="15"/>
  <c r="S66" i="115"/>
  <c r="P64" i="113"/>
  <c r="AE22" i="15"/>
  <c r="D53" i="107"/>
  <c r="J27" i="107"/>
  <c r="Q66" i="107" s="1"/>
  <c r="K23" i="107"/>
  <c r="I27" i="107"/>
  <c r="P64" i="107" s="1"/>
  <c r="K27" i="107"/>
  <c r="R64" i="107" s="1"/>
  <c r="I23" i="107"/>
  <c r="J23" i="107"/>
  <c r="R64" i="104"/>
  <c r="AE15" i="15"/>
  <c r="Q64" i="99"/>
  <c r="I27" i="65"/>
  <c r="I39" i="65" s="1"/>
  <c r="I43" i="65" s="1"/>
  <c r="I53" i="7" s="1"/>
  <c r="I27" i="69"/>
  <c r="I39" i="69" s="1"/>
  <c r="I43" i="69" s="1"/>
  <c r="I57" i="7" s="1"/>
  <c r="I27" i="92"/>
  <c r="I39" i="92" s="1"/>
  <c r="I43" i="92" s="1"/>
  <c r="I61" i="7" s="1"/>
  <c r="Q64" i="97"/>
  <c r="R64" i="97"/>
  <c r="S64" i="97"/>
  <c r="P64" i="97"/>
  <c r="J67" i="121"/>
  <c r="N7" i="87"/>
  <c r="O7" i="87"/>
  <c r="P7" i="87"/>
  <c r="O7" i="57"/>
  <c r="N7" i="57"/>
  <c r="P7" i="57"/>
  <c r="R64" i="132"/>
  <c r="Q64" i="130"/>
  <c r="P65" i="125"/>
  <c r="S65" i="125"/>
  <c r="R65" i="125"/>
  <c r="D53" i="122"/>
  <c r="I27" i="122"/>
  <c r="P64" i="122" s="1"/>
  <c r="J23" i="122"/>
  <c r="J27" i="122"/>
  <c r="Q65" i="122" s="1"/>
  <c r="K27" i="122"/>
  <c r="R67" i="122" s="1"/>
  <c r="K23" i="122"/>
  <c r="I23" i="122"/>
  <c r="J64" i="119"/>
  <c r="F72" i="107"/>
  <c r="F71" i="107"/>
  <c r="F70" i="107"/>
  <c r="E70" i="107"/>
  <c r="E72" i="107"/>
  <c r="P66" i="105"/>
  <c r="Q66" i="105"/>
  <c r="R66" i="105"/>
  <c r="S66" i="100"/>
  <c r="P66" i="100"/>
  <c r="Q66" i="100"/>
  <c r="R66" i="100"/>
  <c r="AF16" i="15"/>
  <c r="C54" i="104" s="1"/>
  <c r="E67" i="104" s="1"/>
  <c r="R67" i="106"/>
  <c r="AF10" i="15"/>
  <c r="C54" i="98" s="1"/>
  <c r="E67" i="98" s="1"/>
  <c r="F70" i="97"/>
  <c r="E70" i="97"/>
  <c r="F71" i="97"/>
  <c r="T44" i="15"/>
  <c r="D54" i="134" s="1"/>
  <c r="G67" i="134" s="1"/>
  <c r="K7" i="58"/>
  <c r="F70" i="117"/>
  <c r="E70" i="117"/>
  <c r="F71" i="117"/>
  <c r="D17" i="19"/>
  <c r="E17" i="19" s="1"/>
  <c r="F17" i="19" s="1"/>
  <c r="G17" i="19" s="1"/>
  <c r="I66" i="132"/>
  <c r="D23" i="113"/>
  <c r="D27" i="113"/>
  <c r="J65" i="113" s="1"/>
  <c r="P20" i="19"/>
  <c r="M7" i="87"/>
  <c r="E70" i="100"/>
  <c r="E71" i="100" s="1"/>
  <c r="J7" i="60"/>
  <c r="J27" i="60" s="1"/>
  <c r="J39" i="60" s="1"/>
  <c r="J43" i="60" s="1"/>
  <c r="J46" i="7" s="1"/>
  <c r="M7" i="68"/>
  <c r="L7" i="70"/>
  <c r="M7" i="74"/>
  <c r="J7" i="76"/>
  <c r="M7" i="80"/>
  <c r="M7" i="82"/>
  <c r="L7" i="84"/>
  <c r="L7" i="88"/>
  <c r="D27" i="19"/>
  <c r="E27" i="19" s="1"/>
  <c r="F27" i="19" s="1"/>
  <c r="G27" i="19" s="1"/>
  <c r="R14" i="95"/>
  <c r="M3" i="107"/>
  <c r="M11" i="107" s="1"/>
  <c r="H39" i="95"/>
  <c r="D3" i="134" s="1"/>
  <c r="D11" i="134" s="1"/>
  <c r="C3" i="134"/>
  <c r="C11" i="134" s="1"/>
  <c r="C27" i="125"/>
  <c r="C23" i="125"/>
  <c r="L27" i="115"/>
  <c r="L23" i="115"/>
  <c r="Q17" i="95"/>
  <c r="M3" i="112" s="1"/>
  <c r="M11" i="112" s="1"/>
  <c r="C23" i="108"/>
  <c r="C27" i="108"/>
  <c r="J65" i="108" s="1"/>
  <c r="Q11" i="95"/>
  <c r="Q6" i="95"/>
  <c r="N23" i="19"/>
  <c r="N7" i="89"/>
  <c r="O7" i="89"/>
  <c r="P7" i="89"/>
  <c r="N7" i="90"/>
  <c r="O7" i="90"/>
  <c r="P7" i="90"/>
  <c r="N7" i="85"/>
  <c r="O7" i="85"/>
  <c r="P7" i="85"/>
  <c r="O7" i="83"/>
  <c r="P7" i="83"/>
  <c r="N7" i="83"/>
  <c r="O7" i="81"/>
  <c r="P7" i="81"/>
  <c r="N7" i="81"/>
  <c r="N7" i="79"/>
  <c r="O7" i="79"/>
  <c r="P7" i="79"/>
  <c r="N7" i="77"/>
  <c r="O7" i="77"/>
  <c r="P7" i="77"/>
  <c r="N7" i="75"/>
  <c r="O7" i="75"/>
  <c r="P7" i="75"/>
  <c r="O7" i="92"/>
  <c r="P7" i="92"/>
  <c r="N7" i="92"/>
  <c r="O7" i="71"/>
  <c r="N7" i="71"/>
  <c r="P7" i="71"/>
  <c r="O7" i="69"/>
  <c r="N7" i="69"/>
  <c r="P7" i="69"/>
  <c r="N7" i="67"/>
  <c r="O7" i="67"/>
  <c r="P7" i="67"/>
  <c r="N7" i="62"/>
  <c r="O7" i="62"/>
  <c r="P7" i="62"/>
  <c r="E70" i="133"/>
  <c r="F70" i="133"/>
  <c r="E71" i="133"/>
  <c r="Q64" i="129"/>
  <c r="P64" i="129"/>
  <c r="R64" i="129"/>
  <c r="Q65" i="128"/>
  <c r="P65" i="128"/>
  <c r="R65" i="128"/>
  <c r="D53" i="127"/>
  <c r="I27" i="127"/>
  <c r="P66" i="127" s="1"/>
  <c r="I23" i="127"/>
  <c r="K27" i="127"/>
  <c r="R66" i="127" s="1"/>
  <c r="J23" i="127"/>
  <c r="J27" i="127"/>
  <c r="Q66" i="127" s="1"/>
  <c r="K23" i="127"/>
  <c r="J64" i="122"/>
  <c r="S66" i="118"/>
  <c r="P64" i="117"/>
  <c r="L64" i="117"/>
  <c r="D53" i="115"/>
  <c r="I27" i="115"/>
  <c r="K27" i="115"/>
  <c r="R64" i="115" s="1"/>
  <c r="K23" i="115"/>
  <c r="J23" i="115"/>
  <c r="J27" i="115"/>
  <c r="Q65" i="115" s="1"/>
  <c r="I23" i="115"/>
  <c r="I66" i="114"/>
  <c r="Q66" i="113"/>
  <c r="Q64" i="109"/>
  <c r="S64" i="109"/>
  <c r="P65" i="105"/>
  <c r="R65" i="105"/>
  <c r="Q65" i="105"/>
  <c r="P66" i="104"/>
  <c r="R66" i="104"/>
  <c r="AA15" i="15"/>
  <c r="P64" i="102"/>
  <c r="R64" i="102"/>
  <c r="S64" i="102"/>
  <c r="Q66" i="99"/>
  <c r="R65" i="98"/>
  <c r="S65" i="98"/>
  <c r="P65" i="98"/>
  <c r="I27" i="88"/>
  <c r="I39" i="88" s="1"/>
  <c r="I43" i="88" s="1"/>
  <c r="I77" i="7" s="1"/>
  <c r="M7" i="57"/>
  <c r="F70" i="121"/>
  <c r="F72" i="121" s="1"/>
  <c r="E70" i="121"/>
  <c r="E71" i="121" s="1"/>
  <c r="L23" i="133"/>
  <c r="L27" i="133"/>
  <c r="S66" i="133" s="1"/>
  <c r="L23" i="123"/>
  <c r="L27" i="123"/>
  <c r="S66" i="123" s="1"/>
  <c r="C27" i="106"/>
  <c r="C23" i="106"/>
  <c r="N7" i="91"/>
  <c r="O7" i="91"/>
  <c r="P7" i="91"/>
  <c r="S66" i="110"/>
  <c r="Q66" i="110"/>
  <c r="P66" i="110"/>
  <c r="R66" i="110"/>
  <c r="AF13" i="15"/>
  <c r="C54" i="101" s="1"/>
  <c r="E67" i="101" s="1"/>
  <c r="R67" i="98"/>
  <c r="Q67" i="98"/>
  <c r="P67" i="98"/>
  <c r="S67" i="98"/>
  <c r="J66" i="104"/>
  <c r="E70" i="131"/>
  <c r="E71" i="131"/>
  <c r="D27" i="117"/>
  <c r="K65" i="117" s="1"/>
  <c r="D23" i="117"/>
  <c r="M27" i="90"/>
  <c r="M39" i="90" s="1"/>
  <c r="M43" i="90" s="1"/>
  <c r="M76" i="7" s="1"/>
  <c r="C3" i="62"/>
  <c r="C27" i="62" s="1"/>
  <c r="C39" i="62" s="1"/>
  <c r="C43" i="62" s="1"/>
  <c r="C48" i="7" s="1"/>
  <c r="L7" i="87"/>
  <c r="J64" i="116"/>
  <c r="T11" i="15"/>
  <c r="D54" i="99" s="1"/>
  <c r="G67" i="99" s="1"/>
  <c r="M7" i="60"/>
  <c r="L7" i="68"/>
  <c r="K7" i="70"/>
  <c r="L7" i="74"/>
  <c r="L7" i="80"/>
  <c r="L7" i="82"/>
  <c r="M7" i="86"/>
  <c r="J7" i="88"/>
  <c r="Q21" i="95"/>
  <c r="T20" i="15"/>
  <c r="D54" i="108" s="1"/>
  <c r="G67" i="108" s="1"/>
  <c r="J66" i="119"/>
  <c r="L23" i="132"/>
  <c r="L27" i="132"/>
  <c r="R66" i="132" s="1"/>
  <c r="L27" i="124"/>
  <c r="S66" i="124" s="1"/>
  <c r="L23" i="124"/>
  <c r="L23" i="121"/>
  <c r="L27" i="121"/>
  <c r="S65" i="121" s="1"/>
  <c r="Q22" i="95"/>
  <c r="L23" i="112"/>
  <c r="L27" i="112"/>
  <c r="R66" i="112" s="1"/>
  <c r="L23" i="107"/>
  <c r="L27" i="107"/>
  <c r="S65" i="107" s="1"/>
  <c r="L23" i="104"/>
  <c r="L27" i="104"/>
  <c r="S67" i="104" s="1"/>
  <c r="L27" i="99"/>
  <c r="S66" i="99" s="1"/>
  <c r="L23" i="99"/>
  <c r="J27" i="72"/>
  <c r="J39" i="72" s="1"/>
  <c r="J43" i="72" s="1"/>
  <c r="J60" i="7" s="1"/>
  <c r="O7" i="65"/>
  <c r="P7" i="65"/>
  <c r="N7" i="65"/>
  <c r="O7" i="6"/>
  <c r="N7" i="6"/>
  <c r="P7" i="6"/>
  <c r="R64" i="133"/>
  <c r="P64" i="133"/>
  <c r="Q64" i="133"/>
  <c r="R66" i="129"/>
  <c r="P64" i="126"/>
  <c r="S64" i="126"/>
  <c r="F70" i="122"/>
  <c r="E70" i="122"/>
  <c r="E72" i="122"/>
  <c r="D53" i="118"/>
  <c r="J23" i="118"/>
  <c r="J27" i="118"/>
  <c r="Q64" i="118" s="1"/>
  <c r="K23" i="118"/>
  <c r="K27" i="118"/>
  <c r="R65" i="118" s="1"/>
  <c r="I27" i="118"/>
  <c r="P66" i="118" s="1"/>
  <c r="I23" i="118"/>
  <c r="AA24" i="15"/>
  <c r="S66" i="109"/>
  <c r="Q66" i="109"/>
  <c r="R66" i="109"/>
  <c r="K64" i="108"/>
  <c r="S66" i="106"/>
  <c r="R66" i="106"/>
  <c r="D53" i="104"/>
  <c r="K27" i="104"/>
  <c r="R65" i="104" s="1"/>
  <c r="K23" i="104"/>
  <c r="J27" i="104"/>
  <c r="J23" i="104"/>
  <c r="I27" i="104"/>
  <c r="P65" i="104" s="1"/>
  <c r="I23" i="104"/>
  <c r="Z15" i="15"/>
  <c r="C50" i="110" s="1"/>
  <c r="E64" i="110" s="1"/>
  <c r="S66" i="102"/>
  <c r="T13" i="15"/>
  <c r="D54" i="101" s="1"/>
  <c r="F67" i="101" s="1"/>
  <c r="D53" i="99"/>
  <c r="I23" i="99"/>
  <c r="I27" i="99"/>
  <c r="J27" i="99"/>
  <c r="Q65" i="99" s="1"/>
  <c r="J23" i="99"/>
  <c r="K27" i="99"/>
  <c r="R66" i="99" s="1"/>
  <c r="K23" i="99"/>
  <c r="S64" i="98"/>
  <c r="R64" i="98"/>
  <c r="P64" i="98"/>
  <c r="I27" i="62"/>
  <c r="I39" i="62" s="1"/>
  <c r="I43" i="62" s="1"/>
  <c r="I48" i="7" s="1"/>
  <c r="I27" i="64"/>
  <c r="I39" i="64" s="1"/>
  <c r="I43" i="64" s="1"/>
  <c r="I52" i="7" s="1"/>
  <c r="I27" i="72"/>
  <c r="I39" i="72" s="1"/>
  <c r="I43" i="72" s="1"/>
  <c r="I60" i="7" s="1"/>
  <c r="I27" i="80"/>
  <c r="I39" i="80" s="1"/>
  <c r="I43" i="80" s="1"/>
  <c r="I68" i="7" s="1"/>
  <c r="I27" i="84"/>
  <c r="I39" i="84" s="1"/>
  <c r="I43" i="84" s="1"/>
  <c r="I72" i="7" s="1"/>
  <c r="J64" i="98"/>
  <c r="T30" i="15"/>
  <c r="D54" i="121" s="1"/>
  <c r="G67" i="121" s="1"/>
  <c r="L7" i="60"/>
  <c r="K7" i="68"/>
  <c r="K27" i="68" s="1"/>
  <c r="K39" i="68" s="1"/>
  <c r="K43" i="68" s="1"/>
  <c r="K56" i="7" s="1"/>
  <c r="I7" i="70"/>
  <c r="K7" i="74"/>
  <c r="K27" i="74" s="1"/>
  <c r="K39" i="74" s="1"/>
  <c r="K43" i="74" s="1"/>
  <c r="K62" i="7" s="1"/>
  <c r="I7" i="76"/>
  <c r="I27" i="76" s="1"/>
  <c r="I39" i="76" s="1"/>
  <c r="I43" i="76" s="1"/>
  <c r="I64" i="7" s="1"/>
  <c r="K7" i="80"/>
  <c r="K7" i="82"/>
  <c r="L7" i="86"/>
  <c r="I7" i="88"/>
  <c r="E70" i="126"/>
  <c r="F70" i="126"/>
  <c r="T34" i="15"/>
  <c r="D54" i="125" s="1"/>
  <c r="G67" i="125" s="1"/>
  <c r="L23" i="98"/>
  <c r="L27" i="98"/>
  <c r="Q34" i="95"/>
  <c r="Q31" i="95"/>
  <c r="M3" i="127" s="1"/>
  <c r="M11" i="127" s="1"/>
  <c r="L3" i="127"/>
  <c r="L11" i="127" s="1"/>
  <c r="C27" i="124"/>
  <c r="J65" i="124" s="1"/>
  <c r="C23" i="124"/>
  <c r="L27" i="117"/>
  <c r="S64" i="117" s="1"/>
  <c r="L23" i="117"/>
  <c r="C27" i="107"/>
  <c r="J65" i="107" s="1"/>
  <c r="C23" i="107"/>
  <c r="Q8" i="95"/>
  <c r="L3" i="101"/>
  <c r="L11" i="101" s="1"/>
  <c r="H6" i="95"/>
  <c r="C3" i="99"/>
  <c r="C11" i="99" s="1"/>
  <c r="Q35" i="19"/>
  <c r="M3" i="87" s="1"/>
  <c r="M27" i="87" s="1"/>
  <c r="M39" i="87" s="1"/>
  <c r="M43" i="87" s="1"/>
  <c r="M75" i="7" s="1"/>
  <c r="G50" i="19"/>
  <c r="S35" i="19" s="1"/>
  <c r="O3" i="87" s="1"/>
  <c r="O27" i="87" s="1"/>
  <c r="O39" i="87" s="1"/>
  <c r="O43" i="87" s="1"/>
  <c r="O75" i="7" s="1"/>
  <c r="F50" i="19"/>
  <c r="R35" i="19" s="1"/>
  <c r="N3" i="87" s="1"/>
  <c r="E50" i="19"/>
  <c r="D50" i="19"/>
  <c r="P35" i="19" s="1"/>
  <c r="L3" i="87" s="1"/>
  <c r="L27" i="87" s="1"/>
  <c r="L39" i="87" s="1"/>
  <c r="L43" i="87" s="1"/>
  <c r="L75" i="7" s="1"/>
  <c r="H50" i="19"/>
  <c r="T35" i="19" s="1"/>
  <c r="P3" i="87" s="1"/>
  <c r="P27" i="87" s="1"/>
  <c r="P39" i="87" s="1"/>
  <c r="P43" i="87" s="1"/>
  <c r="P75" i="7" s="1"/>
  <c r="J27" i="64"/>
  <c r="J39" i="64" s="1"/>
  <c r="J43" i="64" s="1"/>
  <c r="J52" i="7" s="1"/>
  <c r="D4" i="19"/>
  <c r="E4" i="19" s="1"/>
  <c r="F4" i="19" s="1"/>
  <c r="G4" i="19" s="1"/>
  <c r="C3" i="6" s="1"/>
  <c r="C27" i="6" s="1"/>
  <c r="C39" i="6" s="1"/>
  <c r="C43" i="6" s="1"/>
  <c r="C44" i="7" s="1"/>
  <c r="N4" i="19"/>
  <c r="O7" i="63"/>
  <c r="N7" i="63"/>
  <c r="P7" i="63"/>
  <c r="K7" i="57"/>
  <c r="K27" i="57" s="1"/>
  <c r="K39" i="57" s="1"/>
  <c r="K43" i="57" s="1"/>
  <c r="K45" i="7" s="1"/>
  <c r="R64" i="134"/>
  <c r="P64" i="134"/>
  <c r="Q64" i="134"/>
  <c r="S64" i="134"/>
  <c r="AA43" i="15"/>
  <c r="Q66" i="133"/>
  <c r="R66" i="133"/>
  <c r="D53" i="129"/>
  <c r="I23" i="129"/>
  <c r="I27" i="129"/>
  <c r="K23" i="129"/>
  <c r="K27" i="129"/>
  <c r="Q66" i="129" s="1"/>
  <c r="J23" i="129"/>
  <c r="J27" i="129"/>
  <c r="P66" i="129" s="1"/>
  <c r="Y37" i="15"/>
  <c r="S66" i="126"/>
  <c r="S64" i="125"/>
  <c r="Q64" i="125"/>
  <c r="P64" i="125"/>
  <c r="R64" i="125"/>
  <c r="AA32" i="15"/>
  <c r="Q64" i="122"/>
  <c r="R64" i="122"/>
  <c r="Q64" i="121"/>
  <c r="S64" i="121"/>
  <c r="P64" i="121"/>
  <c r="D53" i="117"/>
  <c r="K27" i="117"/>
  <c r="R66" i="117" s="1"/>
  <c r="J23" i="117"/>
  <c r="K23" i="117"/>
  <c r="I27" i="117"/>
  <c r="P66" i="117" s="1"/>
  <c r="J27" i="117"/>
  <c r="I23" i="117"/>
  <c r="S64" i="116"/>
  <c r="Q64" i="116"/>
  <c r="P64" i="116"/>
  <c r="R64" i="116"/>
  <c r="Z24" i="15"/>
  <c r="C50" i="114" s="1"/>
  <c r="E64" i="114" s="1"/>
  <c r="D53" i="113"/>
  <c r="K23" i="113"/>
  <c r="J27" i="113"/>
  <c r="P67" i="113" s="1"/>
  <c r="K27" i="113"/>
  <c r="Q67" i="113" s="1"/>
  <c r="J23" i="113"/>
  <c r="I27" i="113"/>
  <c r="I23" i="113"/>
  <c r="I64" i="112"/>
  <c r="D53" i="109"/>
  <c r="J23" i="109"/>
  <c r="J27" i="109"/>
  <c r="Q65" i="109" s="1"/>
  <c r="I23" i="109"/>
  <c r="K27" i="109"/>
  <c r="R64" i="109" s="1"/>
  <c r="I27" i="109"/>
  <c r="P64" i="109" s="1"/>
  <c r="K23" i="109"/>
  <c r="P64" i="108"/>
  <c r="Q64" i="108"/>
  <c r="R64" i="108"/>
  <c r="D53" i="106"/>
  <c r="I23" i="106"/>
  <c r="J27" i="106"/>
  <c r="K27" i="106"/>
  <c r="R65" i="106" s="1"/>
  <c r="J23" i="106"/>
  <c r="K23" i="106"/>
  <c r="I27" i="106"/>
  <c r="P67" i="106" s="1"/>
  <c r="Z17" i="15"/>
  <c r="C50" i="105" s="1"/>
  <c r="E64" i="105" s="1"/>
  <c r="D53" i="102"/>
  <c r="J23" i="102"/>
  <c r="J27" i="102"/>
  <c r="Q64" i="102" s="1"/>
  <c r="I27" i="102"/>
  <c r="P66" i="102" s="1"/>
  <c r="K23" i="102"/>
  <c r="K27" i="102"/>
  <c r="R66" i="102" s="1"/>
  <c r="I23" i="102"/>
  <c r="P64" i="101"/>
  <c r="O64" i="101"/>
  <c r="D52" i="50"/>
  <c r="F66" i="50" s="1"/>
  <c r="J67" i="119"/>
  <c r="F70" i="130"/>
  <c r="E70" i="130"/>
  <c r="E72" i="130"/>
  <c r="E71" i="130"/>
  <c r="F72" i="130"/>
  <c r="D23" i="108"/>
  <c r="K70" i="108" s="1"/>
  <c r="D27" i="108"/>
  <c r="K65" i="108" s="1"/>
  <c r="AF35" i="15"/>
  <c r="C54" i="126" s="1"/>
  <c r="E67" i="126" s="1"/>
  <c r="L7" i="57"/>
  <c r="C27" i="70"/>
  <c r="C39" i="70" s="1"/>
  <c r="C43" i="70" s="1"/>
  <c r="C58" i="7" s="1"/>
  <c r="T26" i="15"/>
  <c r="D54" i="116" s="1"/>
  <c r="G67" i="116" s="1"/>
  <c r="J64" i="125"/>
  <c r="F70" i="98"/>
  <c r="F71" i="98"/>
  <c r="E70" i="98"/>
  <c r="E72" i="98" s="1"/>
  <c r="K7" i="66"/>
  <c r="J7" i="68"/>
  <c r="J27" i="68" s="1"/>
  <c r="J39" i="68" s="1"/>
  <c r="J43" i="68" s="1"/>
  <c r="J56" i="7" s="1"/>
  <c r="I7" i="72"/>
  <c r="J7" i="74"/>
  <c r="J27" i="74" s="1"/>
  <c r="J39" i="74" s="1"/>
  <c r="J43" i="74" s="1"/>
  <c r="J62" i="7" s="1"/>
  <c r="K7" i="78"/>
  <c r="J7" i="80"/>
  <c r="J27" i="80" s="1"/>
  <c r="J39" i="80" s="1"/>
  <c r="J43" i="80" s="1"/>
  <c r="J68" i="7" s="1"/>
  <c r="K7" i="84"/>
  <c r="K7" i="86"/>
  <c r="Q16" i="95"/>
  <c r="M3" i="109" s="1"/>
  <c r="M11" i="109" s="1"/>
  <c r="M27" i="108"/>
  <c r="T64" i="108" s="1"/>
  <c r="M23" i="108"/>
  <c r="R23" i="95"/>
  <c r="M3" i="118"/>
  <c r="M11" i="118" s="1"/>
  <c r="P67" i="129"/>
  <c r="R67" i="129"/>
  <c r="Q67" i="129"/>
  <c r="G49" i="95"/>
  <c r="S35" i="95" s="1"/>
  <c r="O3" i="50" s="1"/>
  <c r="O11" i="50" s="1"/>
  <c r="F49" i="95"/>
  <c r="R35" i="95" s="1"/>
  <c r="N3" i="50" s="1"/>
  <c r="N11" i="50" s="1"/>
  <c r="E49" i="95"/>
  <c r="Q35" i="95" s="1"/>
  <c r="H49" i="95"/>
  <c r="T35" i="95" s="1"/>
  <c r="P3" i="50" s="1"/>
  <c r="P11" i="50" s="1"/>
  <c r="L23" i="130"/>
  <c r="L27" i="130"/>
  <c r="S64" i="130" s="1"/>
  <c r="C27" i="127"/>
  <c r="J65" i="127" s="1"/>
  <c r="C23" i="127"/>
  <c r="Q27" i="95"/>
  <c r="C27" i="117"/>
  <c r="C23" i="117"/>
  <c r="L27" i="114"/>
  <c r="R66" i="114" s="1"/>
  <c r="L23" i="114"/>
  <c r="L23" i="106"/>
  <c r="L27" i="106"/>
  <c r="S64" i="106" s="1"/>
  <c r="Q10" i="95"/>
  <c r="M3" i="110" s="1"/>
  <c r="M11" i="110" s="1"/>
  <c r="L7" i="58"/>
  <c r="I7" i="57"/>
  <c r="I27" i="57" s="1"/>
  <c r="I39" i="57" s="1"/>
  <c r="I43" i="57" s="1"/>
  <c r="I45" i="7" s="1"/>
  <c r="P66" i="134"/>
  <c r="R66" i="134"/>
  <c r="S66" i="134"/>
  <c r="Z43" i="15"/>
  <c r="Q65" i="133"/>
  <c r="R65" i="133"/>
  <c r="S65" i="133"/>
  <c r="O64" i="131"/>
  <c r="Q64" i="131"/>
  <c r="P64" i="131"/>
  <c r="R64" i="128"/>
  <c r="Q64" i="128"/>
  <c r="P64" i="128"/>
  <c r="D53" i="126"/>
  <c r="I27" i="126"/>
  <c r="P66" i="126" s="1"/>
  <c r="I23" i="126"/>
  <c r="J23" i="126"/>
  <c r="K23" i="126"/>
  <c r="K27" i="126"/>
  <c r="R64" i="126" s="1"/>
  <c r="J27" i="126"/>
  <c r="Q64" i="126" s="1"/>
  <c r="S66" i="125"/>
  <c r="P66" i="125"/>
  <c r="R66" i="125"/>
  <c r="P66" i="122"/>
  <c r="Q66" i="122"/>
  <c r="R66" i="122"/>
  <c r="Q66" i="121"/>
  <c r="P66" i="121"/>
  <c r="S66" i="121"/>
  <c r="P66" i="116"/>
  <c r="S66" i="116"/>
  <c r="Q66" i="116"/>
  <c r="R66" i="116"/>
  <c r="E72" i="112"/>
  <c r="E71" i="112"/>
  <c r="E70" i="112"/>
  <c r="P66" i="108"/>
  <c r="R66" i="108"/>
  <c r="T66" i="108"/>
  <c r="Q66" i="108"/>
  <c r="J66" i="107"/>
  <c r="Q64" i="105"/>
  <c r="R64" i="105"/>
  <c r="P64" i="105"/>
  <c r="S64" i="110"/>
  <c r="P64" i="110"/>
  <c r="Q64" i="110"/>
  <c r="R64" i="110"/>
  <c r="P66" i="101"/>
  <c r="O66" i="101"/>
  <c r="Q66" i="101"/>
  <c r="Q64" i="100"/>
  <c r="S64" i="100"/>
  <c r="P64" i="100"/>
  <c r="R64" i="100"/>
  <c r="S66" i="98"/>
  <c r="R66" i="98"/>
  <c r="P66" i="98"/>
  <c r="J66" i="97"/>
  <c r="I27" i="61"/>
  <c r="I39" i="61" s="1"/>
  <c r="I43" i="61" s="1"/>
  <c r="I47" i="7" s="1"/>
  <c r="I27" i="63"/>
  <c r="I39" i="63" s="1"/>
  <c r="I43" i="63" s="1"/>
  <c r="I51" i="7" s="1"/>
  <c r="I27" i="67"/>
  <c r="I39" i="67" s="1"/>
  <c r="I43" i="67" s="1"/>
  <c r="I55" i="7" s="1"/>
  <c r="I27" i="75"/>
  <c r="I39" i="75" s="1"/>
  <c r="I43" i="75" s="1"/>
  <c r="I63" i="7" s="1"/>
  <c r="I27" i="79"/>
  <c r="I39" i="79" s="1"/>
  <c r="I43" i="79" s="1"/>
  <c r="I67" i="7" s="1"/>
  <c r="I27" i="83"/>
  <c r="I39" i="83" s="1"/>
  <c r="I43" i="83" s="1"/>
  <c r="I71" i="7" s="1"/>
  <c r="G70" i="50"/>
  <c r="G72" i="50" s="1"/>
  <c r="C64" i="50"/>
  <c r="C70" i="50"/>
  <c r="F70" i="50"/>
  <c r="F72" i="50" s="1"/>
  <c r="I32" i="95"/>
  <c r="E3" i="128" s="1"/>
  <c r="E11" i="128" s="1"/>
  <c r="R26" i="95"/>
  <c r="J22" i="95"/>
  <c r="F3" i="117" s="1"/>
  <c r="F11" i="117" s="1"/>
  <c r="H27" i="95"/>
  <c r="D3" i="123" s="1"/>
  <c r="D11" i="123" s="1"/>
  <c r="U35" i="95"/>
  <c r="D49" i="95"/>
  <c r="P35" i="95" s="1"/>
  <c r="L3" i="50" s="1"/>
  <c r="L11" i="50" s="1"/>
  <c r="L23" i="50" s="1"/>
  <c r="Q28" i="95"/>
  <c r="M3" i="124" s="1"/>
  <c r="M11" i="124" s="1"/>
  <c r="H21" i="95"/>
  <c r="D3" i="116" s="1"/>
  <c r="D11" i="116" s="1"/>
  <c r="Q13" i="95"/>
  <c r="M3" i="106" s="1"/>
  <c r="M11" i="106" s="1"/>
  <c r="H5" i="95"/>
  <c r="D3" i="98" s="1"/>
  <c r="D11" i="98" s="1"/>
  <c r="R31" i="95"/>
  <c r="Q25" i="95"/>
  <c r="M3" i="121" s="1"/>
  <c r="M11" i="121" s="1"/>
  <c r="H28" i="95"/>
  <c r="D3" i="124" s="1"/>
  <c r="D11" i="124" s="1"/>
  <c r="H37" i="95"/>
  <c r="D3" i="133" s="1"/>
  <c r="D11" i="133" s="1"/>
  <c r="Q30" i="95"/>
  <c r="M3" i="126" s="1"/>
  <c r="M11" i="126" s="1"/>
  <c r="R16" i="95"/>
  <c r="E48" i="95"/>
  <c r="R15" i="95"/>
  <c r="R9" i="95"/>
  <c r="R17" i="95"/>
  <c r="R12" i="95"/>
  <c r="J24" i="95"/>
  <c r="F3" i="119" s="1"/>
  <c r="F11" i="119" s="1"/>
  <c r="I39" i="95"/>
  <c r="E3" i="134" s="1"/>
  <c r="E11" i="134" s="1"/>
  <c r="Q32" i="95"/>
  <c r="M3" i="128" s="1"/>
  <c r="M11" i="128" s="1"/>
  <c r="Q19" i="95"/>
  <c r="M3" i="114" s="1"/>
  <c r="M11" i="114" s="1"/>
  <c r="I18" i="95"/>
  <c r="E3" i="113" s="1"/>
  <c r="E11" i="113" s="1"/>
  <c r="S4" i="95"/>
  <c r="O3" i="97" s="1"/>
  <c r="O11" i="97" s="1"/>
  <c r="H30" i="95"/>
  <c r="D3" i="126" s="1"/>
  <c r="D11" i="126" s="1"/>
  <c r="H25" i="95"/>
  <c r="D3" i="121" s="1"/>
  <c r="D11" i="121" s="1"/>
  <c r="I15" i="95"/>
  <c r="E3" i="108" s="1"/>
  <c r="E11" i="108" s="1"/>
  <c r="H19" i="95"/>
  <c r="D3" i="114" s="1"/>
  <c r="D11" i="114" s="1"/>
  <c r="Q29" i="95"/>
  <c r="M3" i="125" s="1"/>
  <c r="M11" i="125" s="1"/>
  <c r="D3" i="90"/>
  <c r="D27" i="90" s="1"/>
  <c r="D39" i="90" s="1"/>
  <c r="D43" i="90" s="1"/>
  <c r="D76" i="7" s="1"/>
  <c r="I36" i="19"/>
  <c r="J3" i="85"/>
  <c r="J27" i="85" s="1"/>
  <c r="J39" i="85" s="1"/>
  <c r="J43" i="85" s="1"/>
  <c r="J73" i="7" s="1"/>
  <c r="O33" i="19"/>
  <c r="P27" i="19"/>
  <c r="K3" i="79"/>
  <c r="K27" i="79" s="1"/>
  <c r="K39" i="79" s="1"/>
  <c r="K43" i="79" s="1"/>
  <c r="K67" i="7" s="1"/>
  <c r="J3" i="58"/>
  <c r="J27" i="58" s="1"/>
  <c r="J39" i="58" s="1"/>
  <c r="J43" i="58" s="1"/>
  <c r="J49" i="7" s="1"/>
  <c r="O9" i="19"/>
  <c r="K3" i="91"/>
  <c r="K27" i="91" s="1"/>
  <c r="K39" i="91" s="1"/>
  <c r="K43" i="91" s="1"/>
  <c r="K79" i="7" s="1"/>
  <c r="P39" i="19"/>
  <c r="O19" i="19"/>
  <c r="J3" i="71"/>
  <c r="J27" i="71" s="1"/>
  <c r="J39" i="71" s="1"/>
  <c r="J43" i="71" s="1"/>
  <c r="J59" i="7" s="1"/>
  <c r="H23" i="19"/>
  <c r="C3" i="75"/>
  <c r="C27" i="75" s="1"/>
  <c r="C39" i="75" s="1"/>
  <c r="C43" i="75" s="1"/>
  <c r="C63" i="7" s="1"/>
  <c r="C3" i="61"/>
  <c r="C27" i="61" s="1"/>
  <c r="C39" i="61" s="1"/>
  <c r="C43" i="61" s="1"/>
  <c r="C47" i="7" s="1"/>
  <c r="H7" i="19"/>
  <c r="C3" i="91"/>
  <c r="C27" i="91" s="1"/>
  <c r="C39" i="91" s="1"/>
  <c r="C43" i="91" s="1"/>
  <c r="C79" i="7" s="1"/>
  <c r="H39" i="19"/>
  <c r="I39" i="19" s="1"/>
  <c r="J3" i="83"/>
  <c r="J27" i="83" s="1"/>
  <c r="J39" i="83" s="1"/>
  <c r="J43" i="83" s="1"/>
  <c r="J71" i="7" s="1"/>
  <c r="O31" i="19"/>
  <c r="O13" i="19"/>
  <c r="J3" i="65"/>
  <c r="J27" i="65" s="1"/>
  <c r="J39" i="65" s="1"/>
  <c r="J43" i="65" s="1"/>
  <c r="J53" i="7" s="1"/>
  <c r="O17" i="19"/>
  <c r="J3" i="69"/>
  <c r="J27" i="69" s="1"/>
  <c r="J39" i="69" s="1"/>
  <c r="J43" i="69" s="1"/>
  <c r="J57" i="7" s="1"/>
  <c r="C3" i="69"/>
  <c r="C27" i="69" s="1"/>
  <c r="C39" i="69" s="1"/>
  <c r="C43" i="69" s="1"/>
  <c r="C57" i="7" s="1"/>
  <c r="H17" i="19"/>
  <c r="P38" i="19"/>
  <c r="K3" i="89"/>
  <c r="K27" i="89" s="1"/>
  <c r="K39" i="89" s="1"/>
  <c r="K43" i="89" s="1"/>
  <c r="K78" i="7" s="1"/>
  <c r="J3" i="82"/>
  <c r="J27" i="82" s="1"/>
  <c r="J39" i="82" s="1"/>
  <c r="J43" i="82" s="1"/>
  <c r="J70" i="7" s="1"/>
  <c r="O30" i="19"/>
  <c r="J3" i="88"/>
  <c r="O37" i="19"/>
  <c r="C3" i="81"/>
  <c r="C27" i="81" s="1"/>
  <c r="C39" i="81" s="1"/>
  <c r="C43" i="81" s="1"/>
  <c r="C69" i="7" s="1"/>
  <c r="H29" i="19"/>
  <c r="J3" i="76"/>
  <c r="J27" i="76" s="1"/>
  <c r="J39" i="76" s="1"/>
  <c r="J43" i="76" s="1"/>
  <c r="J64" i="7" s="1"/>
  <c r="O24" i="19"/>
  <c r="J3" i="67"/>
  <c r="J27" i="67" s="1"/>
  <c r="J39" i="67" s="1"/>
  <c r="J43" i="67" s="1"/>
  <c r="J55" i="7" s="1"/>
  <c r="O15" i="19"/>
  <c r="K3" i="70"/>
  <c r="K27" i="70" s="1"/>
  <c r="K39" i="70" s="1"/>
  <c r="K43" i="70" s="1"/>
  <c r="K58" i="7" s="1"/>
  <c r="P18" i="19"/>
  <c r="P5" i="19"/>
  <c r="L3" i="57" s="1"/>
  <c r="L27" i="57" s="1"/>
  <c r="L39" i="57" s="1"/>
  <c r="L43" i="57" s="1"/>
  <c r="L45" i="7" s="1"/>
  <c r="Q5" i="19"/>
  <c r="M3" i="57" s="1"/>
  <c r="M27" i="57" s="1"/>
  <c r="M39" i="57" s="1"/>
  <c r="M43" i="57" s="1"/>
  <c r="M45" i="7" s="1"/>
  <c r="C3" i="59"/>
  <c r="C27" i="59" s="1"/>
  <c r="C39" i="59" s="1"/>
  <c r="C43" i="59" s="1"/>
  <c r="C50" i="7" s="1"/>
  <c r="H10" i="19"/>
  <c r="N32" i="19"/>
  <c r="D30" i="19"/>
  <c r="E30" i="19" s="1"/>
  <c r="F30" i="19" s="1"/>
  <c r="G30" i="19" s="1"/>
  <c r="N29" i="19"/>
  <c r="D9" i="19"/>
  <c r="E9" i="19" s="1"/>
  <c r="F9" i="19" s="1"/>
  <c r="G9" i="19" s="1"/>
  <c r="H9" i="19" s="1"/>
  <c r="L3" i="68"/>
  <c r="L27" i="68" s="1"/>
  <c r="L39" i="68" s="1"/>
  <c r="L43" i="68" s="1"/>
  <c r="L56" i="7" s="1"/>
  <c r="O6" i="19"/>
  <c r="N34" i="19"/>
  <c r="M3" i="68"/>
  <c r="M27" i="68" s="1"/>
  <c r="M39" i="68" s="1"/>
  <c r="M43" i="68" s="1"/>
  <c r="M56" i="7" s="1"/>
  <c r="M3" i="63"/>
  <c r="M27" i="63" s="1"/>
  <c r="M39" i="63" s="1"/>
  <c r="M43" i="63" s="1"/>
  <c r="M51" i="7" s="1"/>
  <c r="P26" i="19"/>
  <c r="N10" i="19"/>
  <c r="P22" i="19"/>
  <c r="J3" i="89"/>
  <c r="J27" i="89" s="1"/>
  <c r="J39" i="89" s="1"/>
  <c r="J43" i="89" s="1"/>
  <c r="J78" i="7" s="1"/>
  <c r="D37" i="19"/>
  <c r="E37" i="19" s="1"/>
  <c r="F37" i="19" s="1"/>
  <c r="G37" i="19" s="1"/>
  <c r="C3" i="90"/>
  <c r="C27" i="90" s="1"/>
  <c r="C39" i="90" s="1"/>
  <c r="C43" i="90" s="1"/>
  <c r="C76" i="7" s="1"/>
  <c r="O28" i="19"/>
  <c r="D33" i="19"/>
  <c r="E33" i="19" s="1"/>
  <c r="F33" i="19" s="1"/>
  <c r="G33" i="19" s="1"/>
  <c r="D24" i="19"/>
  <c r="E24" i="19" s="1"/>
  <c r="F24" i="19" s="1"/>
  <c r="G24" i="19" s="1"/>
  <c r="H24" i="19" s="1"/>
  <c r="D19" i="19"/>
  <c r="E19" i="19" s="1"/>
  <c r="F19" i="19" s="1"/>
  <c r="G19" i="19" s="1"/>
  <c r="C3" i="71" s="1"/>
  <c r="C27" i="71" s="1"/>
  <c r="C39" i="71" s="1"/>
  <c r="C43" i="71" s="1"/>
  <c r="C59" i="7" s="1"/>
  <c r="P12" i="19"/>
  <c r="M3" i="66"/>
  <c r="M27" i="66" s="1"/>
  <c r="M39" i="66" s="1"/>
  <c r="M43" i="66" s="1"/>
  <c r="M54" i="7" s="1"/>
  <c r="L3" i="66"/>
  <c r="L27" i="66" s="1"/>
  <c r="L39" i="66" s="1"/>
  <c r="L43" i="66" s="1"/>
  <c r="L54" i="7" s="1"/>
  <c r="I36" i="95"/>
  <c r="E3" i="131" s="1"/>
  <c r="E11" i="131" s="1"/>
  <c r="R36" i="95"/>
  <c r="N3" i="131" s="1"/>
  <c r="N11" i="131" s="1"/>
  <c r="E3" i="63"/>
  <c r="E27" i="63" s="1"/>
  <c r="E39" i="63" s="1"/>
  <c r="E43" i="63" s="1"/>
  <c r="E51" i="7" s="1"/>
  <c r="J11" i="19"/>
  <c r="H13" i="19"/>
  <c r="C3" i="65"/>
  <c r="C27" i="65" s="1"/>
  <c r="C39" i="65" s="1"/>
  <c r="C43" i="65" s="1"/>
  <c r="C53" i="7" s="1"/>
  <c r="H16" i="19"/>
  <c r="C3" i="68"/>
  <c r="C27" i="68" s="1"/>
  <c r="C39" i="68" s="1"/>
  <c r="C43" i="68" s="1"/>
  <c r="C56" i="7" s="1"/>
  <c r="D3" i="59"/>
  <c r="D27" i="59" s="1"/>
  <c r="D39" i="59" s="1"/>
  <c r="D43" i="59" s="1"/>
  <c r="D50" i="7" s="1"/>
  <c r="I10" i="19"/>
  <c r="H26" i="19"/>
  <c r="C3" i="78"/>
  <c r="C27" i="78" s="1"/>
  <c r="C39" i="78" s="1"/>
  <c r="C43" i="78" s="1"/>
  <c r="C66" i="7" s="1"/>
  <c r="H15" i="19"/>
  <c r="C3" i="67"/>
  <c r="C27" i="67" s="1"/>
  <c r="C39" i="67" s="1"/>
  <c r="C43" i="67" s="1"/>
  <c r="C55" i="7" s="1"/>
  <c r="C3" i="76"/>
  <c r="C27" i="76" s="1"/>
  <c r="C39" i="76" s="1"/>
  <c r="C43" i="76" s="1"/>
  <c r="C64" i="7" s="1"/>
  <c r="H19" i="19"/>
  <c r="I8" i="19"/>
  <c r="D3" i="62"/>
  <c r="D27" i="62" s="1"/>
  <c r="D39" i="62" s="1"/>
  <c r="D43" i="62" s="1"/>
  <c r="D48" i="7" s="1"/>
  <c r="C3" i="84"/>
  <c r="C27" i="84" s="1"/>
  <c r="C39" i="84" s="1"/>
  <c r="C43" i="84" s="1"/>
  <c r="C72" i="7" s="1"/>
  <c r="H32" i="19"/>
  <c r="H4" i="19"/>
  <c r="H14" i="19"/>
  <c r="C3" i="66"/>
  <c r="C27" i="66" s="1"/>
  <c r="C39" i="66" s="1"/>
  <c r="C43" i="66" s="1"/>
  <c r="C54" i="7" s="1"/>
  <c r="C3" i="74"/>
  <c r="C27" i="74" s="1"/>
  <c r="C39" i="74" s="1"/>
  <c r="C43" i="74" s="1"/>
  <c r="C62" i="7" s="1"/>
  <c r="H22" i="19"/>
  <c r="C3" i="72"/>
  <c r="C27" i="72" s="1"/>
  <c r="C39" i="72" s="1"/>
  <c r="C43" i="72" s="1"/>
  <c r="C60" i="7" s="1"/>
  <c r="H20" i="19"/>
  <c r="H28" i="19"/>
  <c r="C3" i="80"/>
  <c r="C27" i="80" s="1"/>
  <c r="C39" i="80" s="1"/>
  <c r="C43" i="80" s="1"/>
  <c r="C68" i="7" s="1"/>
  <c r="C3" i="58"/>
  <c r="C27" i="58" s="1"/>
  <c r="C39" i="58" s="1"/>
  <c r="C43" i="58" s="1"/>
  <c r="C49" i="7" s="1"/>
  <c r="I12" i="19"/>
  <c r="D3" i="64"/>
  <c r="D27" i="64" s="1"/>
  <c r="D39" i="64" s="1"/>
  <c r="D43" i="64" s="1"/>
  <c r="D52" i="7" s="1"/>
  <c r="H34" i="19"/>
  <c r="C3" i="86"/>
  <c r="C27" i="86" s="1"/>
  <c r="C39" i="86" s="1"/>
  <c r="C43" i="86" s="1"/>
  <c r="C74" i="7" s="1"/>
  <c r="C3" i="89"/>
  <c r="C27" i="89" s="1"/>
  <c r="C39" i="89" s="1"/>
  <c r="C43" i="89" s="1"/>
  <c r="C78" i="7" s="1"/>
  <c r="H38" i="19"/>
  <c r="C3" i="83"/>
  <c r="C27" i="83" s="1"/>
  <c r="C39" i="83" s="1"/>
  <c r="C43" i="83" s="1"/>
  <c r="C71" i="7" s="1"/>
  <c r="H31" i="19"/>
  <c r="H5" i="19"/>
  <c r="C3" i="57"/>
  <c r="C27" i="57" s="1"/>
  <c r="C39" i="57" s="1"/>
  <c r="C43" i="57" s="1"/>
  <c r="C45" i="7" s="1"/>
  <c r="H25" i="19"/>
  <c r="C3" i="77"/>
  <c r="C27" i="77" s="1"/>
  <c r="C39" i="77" s="1"/>
  <c r="C43" i="77" s="1"/>
  <c r="C65" i="7" s="1"/>
  <c r="H16" i="95"/>
  <c r="D3" i="109" s="1"/>
  <c r="D11" i="109" s="1"/>
  <c r="F8" i="95"/>
  <c r="E40" i="95"/>
  <c r="H31" i="95"/>
  <c r="D3" i="127" s="1"/>
  <c r="D11" i="127" s="1"/>
  <c r="H11" i="95"/>
  <c r="D3" i="104" s="1"/>
  <c r="D11" i="104" s="1"/>
  <c r="H26" i="95"/>
  <c r="D3" i="122" s="1"/>
  <c r="D11" i="122" s="1"/>
  <c r="H9" i="95"/>
  <c r="D3" i="102" s="1"/>
  <c r="D11" i="102" s="1"/>
  <c r="H34" i="95"/>
  <c r="D3" i="130" s="1"/>
  <c r="D11" i="130" s="1"/>
  <c r="H23" i="95"/>
  <c r="D3" i="118" s="1"/>
  <c r="D11" i="118" s="1"/>
  <c r="H38" i="95"/>
  <c r="D3" i="132" s="1"/>
  <c r="D11" i="132" s="1"/>
  <c r="H33" i="95"/>
  <c r="D3" i="129" s="1"/>
  <c r="D11" i="129" s="1"/>
  <c r="H29" i="95"/>
  <c r="D3" i="125" s="1"/>
  <c r="D11" i="125" s="1"/>
  <c r="H14" i="95"/>
  <c r="D3" i="107" s="1"/>
  <c r="D11" i="107" s="1"/>
  <c r="H17" i="95"/>
  <c r="D3" i="112" s="1"/>
  <c r="D11" i="112" s="1"/>
  <c r="H13" i="95"/>
  <c r="D3" i="106" s="1"/>
  <c r="D11" i="106" s="1"/>
  <c r="H4" i="95"/>
  <c r="D3" i="97" s="1"/>
  <c r="D11" i="97" s="1"/>
  <c r="H12" i="95"/>
  <c r="D3" i="105" s="1"/>
  <c r="D11" i="105" s="1"/>
  <c r="J72" i="98" l="1"/>
  <c r="E27" i="113"/>
  <c r="E23" i="113"/>
  <c r="O67" i="129"/>
  <c r="O64" i="129"/>
  <c r="O66" i="129"/>
  <c r="O65" i="129"/>
  <c r="O4" i="19"/>
  <c r="J3" i="6"/>
  <c r="J27" i="6" s="1"/>
  <c r="J39" i="6" s="1"/>
  <c r="J43" i="6" s="1"/>
  <c r="J44" i="7" s="1"/>
  <c r="E23" i="128"/>
  <c r="E27" i="128"/>
  <c r="E71" i="122"/>
  <c r="K70" i="122"/>
  <c r="J70" i="122"/>
  <c r="J71" i="121"/>
  <c r="R11" i="95"/>
  <c r="M3" i="104"/>
  <c r="M11" i="104" s="1"/>
  <c r="C23" i="134"/>
  <c r="C27" i="134"/>
  <c r="T66" i="102"/>
  <c r="T64" i="102"/>
  <c r="S67" i="107"/>
  <c r="P67" i="107"/>
  <c r="R67" i="107"/>
  <c r="Q67" i="107"/>
  <c r="J65" i="104"/>
  <c r="J64" i="104"/>
  <c r="J67" i="102"/>
  <c r="I67" i="129"/>
  <c r="D27" i="116"/>
  <c r="D23" i="116"/>
  <c r="C50" i="132"/>
  <c r="E64" i="132" s="1"/>
  <c r="AF43" i="15"/>
  <c r="C54" i="132" s="1"/>
  <c r="E67" i="132" s="1"/>
  <c r="R67" i="99"/>
  <c r="P67" i="99"/>
  <c r="Q67" i="99"/>
  <c r="S67" i="99"/>
  <c r="J67" i="131"/>
  <c r="R65" i="127"/>
  <c r="E71" i="116"/>
  <c r="J70" i="116"/>
  <c r="K70" i="116"/>
  <c r="E72" i="116"/>
  <c r="J65" i="126"/>
  <c r="J64" i="126"/>
  <c r="J66" i="126"/>
  <c r="P67" i="127"/>
  <c r="Q67" i="127"/>
  <c r="R67" i="127"/>
  <c r="R67" i="112"/>
  <c r="O67" i="112"/>
  <c r="Q67" i="112"/>
  <c r="P67" i="112"/>
  <c r="O27" i="97"/>
  <c r="O23" i="97"/>
  <c r="M27" i="124"/>
  <c r="M23" i="124"/>
  <c r="I71" i="112"/>
  <c r="J71" i="112"/>
  <c r="Q20" i="19"/>
  <c r="L3" i="72"/>
  <c r="L27" i="72" s="1"/>
  <c r="L39" i="72" s="1"/>
  <c r="L43" i="72" s="1"/>
  <c r="L60" i="7" s="1"/>
  <c r="C52" i="117"/>
  <c r="E66" i="117" s="1"/>
  <c r="AF27" i="15"/>
  <c r="C54" i="117" s="1"/>
  <c r="E67" i="117" s="1"/>
  <c r="D23" i="119"/>
  <c r="D27" i="119"/>
  <c r="O21" i="19"/>
  <c r="J3" i="92"/>
  <c r="J27" i="92" s="1"/>
  <c r="J39" i="92" s="1"/>
  <c r="J43" i="92" s="1"/>
  <c r="J61" i="7" s="1"/>
  <c r="S67" i="118"/>
  <c r="Q67" i="118"/>
  <c r="P67" i="118"/>
  <c r="R67" i="118"/>
  <c r="P66" i="133"/>
  <c r="P65" i="133"/>
  <c r="D23" i="112"/>
  <c r="D27" i="112"/>
  <c r="J67" i="112" s="1"/>
  <c r="D23" i="122"/>
  <c r="D27" i="122"/>
  <c r="E23" i="131"/>
  <c r="E27" i="131"/>
  <c r="D27" i="133"/>
  <c r="D23" i="133"/>
  <c r="K71" i="133" s="1"/>
  <c r="J72" i="112"/>
  <c r="I72" i="112"/>
  <c r="G70" i="109"/>
  <c r="H71" i="109"/>
  <c r="H70" i="109"/>
  <c r="Q66" i="117"/>
  <c r="Q64" i="117"/>
  <c r="P67" i="121"/>
  <c r="T67" i="121"/>
  <c r="S67" i="121"/>
  <c r="R67" i="121"/>
  <c r="Q67" i="121"/>
  <c r="J65" i="106"/>
  <c r="J64" i="106"/>
  <c r="F71" i="119"/>
  <c r="F72" i="119"/>
  <c r="K71" i="125"/>
  <c r="J71" i="125"/>
  <c r="O64" i="112"/>
  <c r="O66" i="112"/>
  <c r="R66" i="130"/>
  <c r="R64" i="130"/>
  <c r="R67" i="113"/>
  <c r="R66" i="113"/>
  <c r="R65" i="113"/>
  <c r="R64" i="113"/>
  <c r="M3" i="133"/>
  <c r="M11" i="133" s="1"/>
  <c r="R37" i="95"/>
  <c r="Q66" i="134"/>
  <c r="Q65" i="134"/>
  <c r="J67" i="105"/>
  <c r="C27" i="131"/>
  <c r="C23" i="131"/>
  <c r="P65" i="99"/>
  <c r="P64" i="99"/>
  <c r="S12" i="95"/>
  <c r="N3" i="105"/>
  <c r="N11" i="105" s="1"/>
  <c r="J70" i="98"/>
  <c r="E71" i="98"/>
  <c r="F71" i="121"/>
  <c r="P66" i="99"/>
  <c r="D27" i="107"/>
  <c r="D23" i="107"/>
  <c r="D23" i="124"/>
  <c r="D27" i="124"/>
  <c r="S17" i="95"/>
  <c r="N3" i="112"/>
  <c r="N11" i="112" s="1"/>
  <c r="G72" i="126"/>
  <c r="G70" i="126"/>
  <c r="H70" i="126"/>
  <c r="H71" i="126"/>
  <c r="Q66" i="104"/>
  <c r="Q65" i="104"/>
  <c r="Q64" i="104"/>
  <c r="R22" i="95"/>
  <c r="M3" i="117"/>
  <c r="M11" i="117" s="1"/>
  <c r="P66" i="115"/>
  <c r="P64" i="115"/>
  <c r="P65" i="115"/>
  <c r="P67" i="134"/>
  <c r="Q67" i="134"/>
  <c r="S67" i="134"/>
  <c r="R67" i="134"/>
  <c r="S66" i="128"/>
  <c r="S64" i="128"/>
  <c r="S67" i="128"/>
  <c r="S65" i="128"/>
  <c r="E72" i="127"/>
  <c r="J70" i="127"/>
  <c r="E71" i="127"/>
  <c r="I66" i="129"/>
  <c r="R66" i="121"/>
  <c r="R64" i="121"/>
  <c r="R65" i="121"/>
  <c r="Q67" i="132"/>
  <c r="R67" i="132"/>
  <c r="P67" i="132"/>
  <c r="O67" i="132"/>
  <c r="C23" i="128"/>
  <c r="C27" i="128"/>
  <c r="I80" i="7"/>
  <c r="J65" i="117"/>
  <c r="J64" i="117"/>
  <c r="N27" i="50"/>
  <c r="T65" i="50" s="1"/>
  <c r="N23" i="50"/>
  <c r="Q66" i="106"/>
  <c r="Q67" i="106"/>
  <c r="Q65" i="106"/>
  <c r="O65" i="113"/>
  <c r="O67" i="113"/>
  <c r="O64" i="113"/>
  <c r="O66" i="113"/>
  <c r="G70" i="115"/>
  <c r="H70" i="115"/>
  <c r="H71" i="115"/>
  <c r="G71" i="115"/>
  <c r="Q64" i="132"/>
  <c r="Q66" i="132"/>
  <c r="J65" i="105"/>
  <c r="J66" i="105"/>
  <c r="R64" i="127"/>
  <c r="Q64" i="98"/>
  <c r="Q65" i="98"/>
  <c r="Q66" i="98"/>
  <c r="G70" i="100"/>
  <c r="H70" i="100"/>
  <c r="G71" i="100"/>
  <c r="I17" i="19"/>
  <c r="D3" i="69"/>
  <c r="D27" i="69" s="1"/>
  <c r="D39" i="69" s="1"/>
  <c r="D43" i="69" s="1"/>
  <c r="D57" i="7" s="1"/>
  <c r="S67" i="125"/>
  <c r="R67" i="125"/>
  <c r="Q67" i="125"/>
  <c r="P67" i="125"/>
  <c r="Q66" i="102"/>
  <c r="S66" i="117"/>
  <c r="K72" i="122"/>
  <c r="J72" i="122"/>
  <c r="Q64" i="106"/>
  <c r="S6" i="95"/>
  <c r="R6" i="95"/>
  <c r="N3" i="99" s="1"/>
  <c r="N11" i="99" s="1"/>
  <c r="M3" i="99"/>
  <c r="M11" i="99" s="1"/>
  <c r="J65" i="125"/>
  <c r="J66" i="125"/>
  <c r="J67" i="125"/>
  <c r="E72" i="100"/>
  <c r="O66" i="132"/>
  <c r="O64" i="132"/>
  <c r="Q65" i="125"/>
  <c r="Q66" i="125"/>
  <c r="E72" i="106"/>
  <c r="J70" i="106"/>
  <c r="E23" i="119"/>
  <c r="E27" i="119"/>
  <c r="J67" i="108"/>
  <c r="K67" i="108"/>
  <c r="J64" i="107"/>
  <c r="E72" i="119"/>
  <c r="J70" i="119"/>
  <c r="K70" i="119"/>
  <c r="L70" i="119"/>
  <c r="P65" i="127"/>
  <c r="T11" i="19"/>
  <c r="P3" i="63" s="1"/>
  <c r="P27" i="63" s="1"/>
  <c r="P39" i="63" s="1"/>
  <c r="P43" i="63" s="1"/>
  <c r="P51" i="7" s="1"/>
  <c r="O3" i="63"/>
  <c r="O27" i="63" s="1"/>
  <c r="O39" i="63" s="1"/>
  <c r="O43" i="63" s="1"/>
  <c r="O51" i="7" s="1"/>
  <c r="J70" i="104"/>
  <c r="P66" i="107"/>
  <c r="G70" i="112"/>
  <c r="G71" i="112"/>
  <c r="F70" i="112"/>
  <c r="G70" i="114"/>
  <c r="F70" i="114"/>
  <c r="F71" i="114"/>
  <c r="J27" i="70"/>
  <c r="J39" i="70" s="1"/>
  <c r="J43" i="70" s="1"/>
  <c r="J58" i="7" s="1"/>
  <c r="R67" i="128"/>
  <c r="H70" i="98"/>
  <c r="G70" i="98"/>
  <c r="H72" i="116"/>
  <c r="H70" i="116"/>
  <c r="H71" i="116" s="1"/>
  <c r="G71" i="116"/>
  <c r="G70" i="116"/>
  <c r="S64" i="119"/>
  <c r="P66" i="130"/>
  <c r="M27" i="113"/>
  <c r="M23" i="113"/>
  <c r="K67" i="124"/>
  <c r="J67" i="124"/>
  <c r="J64" i="130"/>
  <c r="S65" i="99"/>
  <c r="R64" i="112"/>
  <c r="M27" i="132"/>
  <c r="M23" i="132"/>
  <c r="F70" i="105"/>
  <c r="E70" i="105"/>
  <c r="E72" i="105"/>
  <c r="D23" i="131"/>
  <c r="J71" i="131" s="1"/>
  <c r="D27" i="131"/>
  <c r="I67" i="112"/>
  <c r="J67" i="127"/>
  <c r="K67" i="127"/>
  <c r="K3" i="77"/>
  <c r="K27" i="77" s="1"/>
  <c r="K39" i="77" s="1"/>
  <c r="K43" i="77" s="1"/>
  <c r="K65" i="7" s="1"/>
  <c r="P25" i="19"/>
  <c r="Q65" i="132"/>
  <c r="S65" i="132"/>
  <c r="P65" i="132"/>
  <c r="O65" i="132"/>
  <c r="R65" i="132"/>
  <c r="D27" i="128"/>
  <c r="D23" i="128"/>
  <c r="P65" i="107"/>
  <c r="R65" i="107"/>
  <c r="Q65" i="107"/>
  <c r="F70" i="102"/>
  <c r="F71" i="102" s="1"/>
  <c r="E70" i="102"/>
  <c r="E71" i="102" s="1"/>
  <c r="F70" i="110"/>
  <c r="E70" i="110"/>
  <c r="J67" i="133"/>
  <c r="K67" i="133"/>
  <c r="R65" i="112"/>
  <c r="P65" i="112"/>
  <c r="S65" i="112"/>
  <c r="Q65" i="112"/>
  <c r="O65" i="112"/>
  <c r="E70" i="129"/>
  <c r="E71" i="129"/>
  <c r="D27" i="104"/>
  <c r="D23" i="104"/>
  <c r="K70" i="104" s="1"/>
  <c r="M27" i="114"/>
  <c r="M23" i="114"/>
  <c r="S9" i="95"/>
  <c r="N3" i="102"/>
  <c r="N11" i="102" s="1"/>
  <c r="M27" i="121"/>
  <c r="M23" i="121"/>
  <c r="R27" i="95"/>
  <c r="M3" i="123"/>
  <c r="M11" i="123" s="1"/>
  <c r="O27" i="50"/>
  <c r="O23" i="50"/>
  <c r="H70" i="102"/>
  <c r="G70" i="102"/>
  <c r="H71" i="102"/>
  <c r="H70" i="106"/>
  <c r="H71" i="106" s="1"/>
  <c r="G70" i="106"/>
  <c r="G71" i="106" s="1"/>
  <c r="R66" i="126"/>
  <c r="C27" i="99"/>
  <c r="C23" i="99"/>
  <c r="F72" i="126"/>
  <c r="G72" i="99"/>
  <c r="H70" i="99"/>
  <c r="G70" i="99"/>
  <c r="H71" i="99"/>
  <c r="F71" i="122"/>
  <c r="P64" i="106"/>
  <c r="D23" i="134"/>
  <c r="D27" i="134"/>
  <c r="E71" i="97"/>
  <c r="J70" i="97"/>
  <c r="K70" i="97"/>
  <c r="J67" i="98"/>
  <c r="S64" i="99"/>
  <c r="M27" i="129"/>
  <c r="M23" i="129"/>
  <c r="K27" i="78"/>
  <c r="K39" i="78" s="1"/>
  <c r="K43" i="78" s="1"/>
  <c r="K66" i="7" s="1"/>
  <c r="O67" i="101"/>
  <c r="N27" i="100"/>
  <c r="N23" i="100"/>
  <c r="F72" i="125"/>
  <c r="C53" i="109"/>
  <c r="AF21" i="15"/>
  <c r="C54" i="109" s="1"/>
  <c r="E67" i="109" s="1"/>
  <c r="C53" i="113"/>
  <c r="AF23" i="15"/>
  <c r="C54" i="113" s="1"/>
  <c r="E67" i="113" s="1"/>
  <c r="R66" i="123"/>
  <c r="P64" i="127"/>
  <c r="M27" i="115"/>
  <c r="M23" i="115"/>
  <c r="E72" i="101"/>
  <c r="S65" i="106"/>
  <c r="Q64" i="107"/>
  <c r="P65" i="109"/>
  <c r="S64" i="124"/>
  <c r="S66" i="130"/>
  <c r="P66" i="132"/>
  <c r="S18" i="95"/>
  <c r="N3" i="113"/>
  <c r="N11" i="113" s="1"/>
  <c r="P65" i="118"/>
  <c r="S38" i="95"/>
  <c r="N3" i="132"/>
  <c r="N11" i="132" s="1"/>
  <c r="R67" i="104"/>
  <c r="P67" i="114"/>
  <c r="Q67" i="114"/>
  <c r="R67" i="114"/>
  <c r="S67" i="114"/>
  <c r="O67" i="114"/>
  <c r="I66" i="112"/>
  <c r="K66" i="127"/>
  <c r="J66" i="127"/>
  <c r="J66" i="113"/>
  <c r="N27" i="57"/>
  <c r="N39" i="57" s="1"/>
  <c r="N43" i="57" s="1"/>
  <c r="N45" i="7" s="1"/>
  <c r="K27" i="66"/>
  <c r="K39" i="66" s="1"/>
  <c r="K43" i="66" s="1"/>
  <c r="K54" i="7" s="1"/>
  <c r="R67" i="117"/>
  <c r="P67" i="117"/>
  <c r="S67" i="117"/>
  <c r="Q67" i="117"/>
  <c r="R67" i="126"/>
  <c r="P67" i="126"/>
  <c r="Q67" i="126"/>
  <c r="S67" i="126"/>
  <c r="J67" i="106"/>
  <c r="K64" i="133"/>
  <c r="J64" i="133"/>
  <c r="O65" i="101"/>
  <c r="AF24" i="15"/>
  <c r="C54" i="114" s="1"/>
  <c r="E67" i="114" s="1"/>
  <c r="J64" i="123"/>
  <c r="R67" i="131"/>
  <c r="Q67" i="131"/>
  <c r="T67" i="131"/>
  <c r="P67" i="131"/>
  <c r="D27" i="125"/>
  <c r="D23" i="125"/>
  <c r="D27" i="127"/>
  <c r="D23" i="127"/>
  <c r="K70" i="127" s="1"/>
  <c r="M23" i="110"/>
  <c r="M27" i="110"/>
  <c r="M23" i="118"/>
  <c r="M27" i="118"/>
  <c r="Q67" i="116"/>
  <c r="S67" i="116"/>
  <c r="R67" i="116"/>
  <c r="P67" i="116"/>
  <c r="J71" i="130"/>
  <c r="J64" i="105"/>
  <c r="G70" i="129"/>
  <c r="F72" i="129"/>
  <c r="F70" i="129"/>
  <c r="D3" i="99"/>
  <c r="D11" i="99" s="1"/>
  <c r="I6" i="95"/>
  <c r="F71" i="126"/>
  <c r="Q67" i="101"/>
  <c r="G70" i="104"/>
  <c r="H70" i="104"/>
  <c r="H71" i="104"/>
  <c r="G71" i="104"/>
  <c r="Q65" i="113"/>
  <c r="F72" i="122"/>
  <c r="S66" i="104"/>
  <c r="R64" i="117"/>
  <c r="G70" i="127"/>
  <c r="G71" i="127"/>
  <c r="H70" i="127"/>
  <c r="H71" i="127"/>
  <c r="M27" i="107"/>
  <c r="T67" i="107" s="1"/>
  <c r="M23" i="107"/>
  <c r="F72" i="97"/>
  <c r="K67" i="104"/>
  <c r="J67" i="104"/>
  <c r="Q66" i="115"/>
  <c r="R64" i="118"/>
  <c r="C23" i="113"/>
  <c r="S67" i="133"/>
  <c r="P67" i="133"/>
  <c r="Q67" i="133"/>
  <c r="R67" i="133"/>
  <c r="S33" i="95"/>
  <c r="N3" i="129"/>
  <c r="N11" i="129" s="1"/>
  <c r="N27" i="90"/>
  <c r="N39" i="90" s="1"/>
  <c r="N43" i="90" s="1"/>
  <c r="N76" i="7" s="1"/>
  <c r="R64" i="114"/>
  <c r="E71" i="123"/>
  <c r="J70" i="123"/>
  <c r="M27" i="100"/>
  <c r="T65" i="100" s="1"/>
  <c r="M23" i="100"/>
  <c r="M27" i="119"/>
  <c r="M23" i="119"/>
  <c r="E72" i="125"/>
  <c r="K70" i="125"/>
  <c r="J70" i="125"/>
  <c r="F71" i="116"/>
  <c r="P66" i="119"/>
  <c r="P65" i="129"/>
  <c r="M23" i="97"/>
  <c r="M27" i="97"/>
  <c r="L27" i="122"/>
  <c r="L23" i="122"/>
  <c r="J64" i="127"/>
  <c r="S20" i="95"/>
  <c r="N3" i="115"/>
  <c r="N11" i="115" s="1"/>
  <c r="T16" i="19"/>
  <c r="P3" i="68" s="1"/>
  <c r="P27" i="68" s="1"/>
  <c r="P39" i="68" s="1"/>
  <c r="P43" i="68" s="1"/>
  <c r="P56" i="7" s="1"/>
  <c r="O3" i="68"/>
  <c r="O27" i="68" s="1"/>
  <c r="O39" i="68" s="1"/>
  <c r="O43" i="68" s="1"/>
  <c r="O56" i="7" s="1"/>
  <c r="R70" i="100"/>
  <c r="E71" i="124"/>
  <c r="J70" i="124"/>
  <c r="K70" i="124"/>
  <c r="H70" i="134"/>
  <c r="G70" i="134"/>
  <c r="K66" i="108"/>
  <c r="R65" i="115"/>
  <c r="J64" i="124"/>
  <c r="H70" i="133"/>
  <c r="G70" i="133"/>
  <c r="S65" i="114"/>
  <c r="Q65" i="114"/>
  <c r="O65" i="114"/>
  <c r="P65" i="114"/>
  <c r="R65" i="114"/>
  <c r="P67" i="130"/>
  <c r="Q67" i="130"/>
  <c r="R67" i="130"/>
  <c r="S67" i="130"/>
  <c r="I20" i="95"/>
  <c r="D3" i="115"/>
  <c r="D11" i="115" s="1"/>
  <c r="J66" i="123"/>
  <c r="H49" i="19"/>
  <c r="T5" i="19" s="1"/>
  <c r="P3" i="57" s="1"/>
  <c r="P27" i="57" s="1"/>
  <c r="P39" i="57" s="1"/>
  <c r="P43" i="57" s="1"/>
  <c r="P45" i="7" s="1"/>
  <c r="S5" i="19"/>
  <c r="O3" i="57" s="1"/>
  <c r="O27" i="57" s="1"/>
  <c r="O39" i="57" s="1"/>
  <c r="O43" i="57" s="1"/>
  <c r="O45" i="7" s="1"/>
  <c r="S14" i="19"/>
  <c r="N3" i="66"/>
  <c r="N27" i="66" s="1"/>
  <c r="N39" i="66" s="1"/>
  <c r="N43" i="66" s="1"/>
  <c r="N54" i="7" s="1"/>
  <c r="R65" i="117"/>
  <c r="Q65" i="117"/>
  <c r="S65" i="117"/>
  <c r="P65" i="117"/>
  <c r="P65" i="126"/>
  <c r="S65" i="126"/>
  <c r="R65" i="126"/>
  <c r="Q65" i="126"/>
  <c r="J66" i="106"/>
  <c r="P65" i="122"/>
  <c r="Q67" i="97"/>
  <c r="T67" i="97"/>
  <c r="R67" i="97"/>
  <c r="U67" i="97"/>
  <c r="S67" i="97"/>
  <c r="V67" i="97"/>
  <c r="P67" i="97"/>
  <c r="E70" i="114"/>
  <c r="E71" i="114"/>
  <c r="R65" i="131"/>
  <c r="O65" i="131"/>
  <c r="P65" i="131"/>
  <c r="Q65" i="131"/>
  <c r="M27" i="125"/>
  <c r="M23" i="125"/>
  <c r="J27" i="88"/>
  <c r="J39" i="88" s="1"/>
  <c r="J43" i="88" s="1"/>
  <c r="J77" i="7" s="1"/>
  <c r="E23" i="134"/>
  <c r="E27" i="134"/>
  <c r="S64" i="108"/>
  <c r="C53" i="128"/>
  <c r="AF37" i="15"/>
  <c r="C54" i="128" s="1"/>
  <c r="E67" i="128" s="1"/>
  <c r="L27" i="101"/>
  <c r="L23" i="101"/>
  <c r="L23" i="127"/>
  <c r="L27" i="127"/>
  <c r="S67" i="127" s="1"/>
  <c r="E71" i="126"/>
  <c r="J70" i="126"/>
  <c r="K71" i="131"/>
  <c r="I71" i="131"/>
  <c r="R66" i="118"/>
  <c r="J71" i="133"/>
  <c r="M23" i="112"/>
  <c r="M27" i="112"/>
  <c r="S14" i="95"/>
  <c r="N3" i="107"/>
  <c r="N11" i="107" s="1"/>
  <c r="E71" i="117"/>
  <c r="K70" i="117"/>
  <c r="J70" i="117"/>
  <c r="L70" i="117"/>
  <c r="E72" i="97"/>
  <c r="K72" i="107"/>
  <c r="J72" i="107"/>
  <c r="S64" i="104"/>
  <c r="O7" i="19"/>
  <c r="J3" i="61"/>
  <c r="J27" i="61" s="1"/>
  <c r="J39" i="61" s="1"/>
  <c r="J43" i="61" s="1"/>
  <c r="J47" i="7" s="1"/>
  <c r="T36" i="19"/>
  <c r="P3" i="90" s="1"/>
  <c r="P27" i="90" s="1"/>
  <c r="P39" i="90" s="1"/>
  <c r="P43" i="90" s="1"/>
  <c r="P76" i="7" s="1"/>
  <c r="O3" i="90"/>
  <c r="O27" i="90" s="1"/>
  <c r="O39" i="90" s="1"/>
  <c r="O43" i="90" s="1"/>
  <c r="O76" i="7" s="1"/>
  <c r="P67" i="101"/>
  <c r="J72" i="123"/>
  <c r="T7" i="95"/>
  <c r="P3" i="100" s="1"/>
  <c r="P11" i="100" s="1"/>
  <c r="O3" i="100"/>
  <c r="O11" i="100" s="1"/>
  <c r="S24" i="95"/>
  <c r="N3" i="119"/>
  <c r="N11" i="119" s="1"/>
  <c r="K71" i="118"/>
  <c r="J71" i="118"/>
  <c r="J64" i="113"/>
  <c r="C53" i="99"/>
  <c r="AF11" i="15"/>
  <c r="C54" i="99" s="1"/>
  <c r="E67" i="99" s="1"/>
  <c r="G72" i="110"/>
  <c r="H70" i="110"/>
  <c r="H71" i="110" s="1"/>
  <c r="G70" i="110"/>
  <c r="R66" i="107"/>
  <c r="Q64" i="115"/>
  <c r="N23" i="97"/>
  <c r="N27" i="97"/>
  <c r="U65" i="97" s="1"/>
  <c r="M23" i="122"/>
  <c r="M27" i="122"/>
  <c r="E71" i="108"/>
  <c r="J70" i="108"/>
  <c r="R65" i="109"/>
  <c r="K72" i="124"/>
  <c r="J72" i="124"/>
  <c r="H70" i="125"/>
  <c r="H71" i="125" s="1"/>
  <c r="G70" i="125"/>
  <c r="R65" i="99"/>
  <c r="J67" i="122"/>
  <c r="K67" i="122"/>
  <c r="P65" i="130"/>
  <c r="R65" i="130"/>
  <c r="S65" i="130"/>
  <c r="Q65" i="130"/>
  <c r="C23" i="115"/>
  <c r="C27" i="115"/>
  <c r="J67" i="115" s="1"/>
  <c r="R67" i="109"/>
  <c r="I66" i="113"/>
  <c r="C23" i="100"/>
  <c r="J70" i="100" s="1"/>
  <c r="C27" i="100"/>
  <c r="T65" i="108"/>
  <c r="Q65" i="97"/>
  <c r="V65" i="97"/>
  <c r="S65" i="97"/>
  <c r="P65" i="97"/>
  <c r="R65" i="97"/>
  <c r="T65" i="97"/>
  <c r="P65" i="101"/>
  <c r="M27" i="128"/>
  <c r="M23" i="128"/>
  <c r="D23" i="132"/>
  <c r="D27" i="132"/>
  <c r="D23" i="114"/>
  <c r="D27" i="114"/>
  <c r="Q5" i="95"/>
  <c r="F48" i="95"/>
  <c r="S31" i="95"/>
  <c r="N3" i="127"/>
  <c r="N11" i="127" s="1"/>
  <c r="S23" i="95"/>
  <c r="N3" i="118"/>
  <c r="N11" i="118" s="1"/>
  <c r="F72" i="98"/>
  <c r="D23" i="105"/>
  <c r="D27" i="105"/>
  <c r="D27" i="118"/>
  <c r="D23" i="118"/>
  <c r="K70" i="118" s="1"/>
  <c r="E23" i="108"/>
  <c r="L70" i="108" s="1"/>
  <c r="E27" i="108"/>
  <c r="L67" i="108" s="1"/>
  <c r="F23" i="119"/>
  <c r="M70" i="119" s="1"/>
  <c r="F27" i="119"/>
  <c r="S16" i="95"/>
  <c r="N3" i="109"/>
  <c r="N11" i="109" s="1"/>
  <c r="D27" i="123"/>
  <c r="D23" i="123"/>
  <c r="K70" i="123" s="1"/>
  <c r="G71" i="50"/>
  <c r="J70" i="130"/>
  <c r="K70" i="130"/>
  <c r="Q66" i="126"/>
  <c r="M3" i="101"/>
  <c r="M11" i="101" s="1"/>
  <c r="R8" i="95"/>
  <c r="M23" i="127"/>
  <c r="M27" i="127"/>
  <c r="E72" i="126"/>
  <c r="P66" i="106"/>
  <c r="E72" i="131"/>
  <c r="K70" i="131"/>
  <c r="J70" i="131"/>
  <c r="I70" i="131"/>
  <c r="R64" i="106"/>
  <c r="F71" i="133"/>
  <c r="C3" i="79"/>
  <c r="C27" i="79" s="1"/>
  <c r="C39" i="79" s="1"/>
  <c r="C43" i="79" s="1"/>
  <c r="C67" i="7" s="1"/>
  <c r="H27" i="19"/>
  <c r="F72" i="117"/>
  <c r="M70" i="117"/>
  <c r="K70" i="107"/>
  <c r="J70" i="107"/>
  <c r="R64" i="99"/>
  <c r="Q64" i="113"/>
  <c r="R66" i="115"/>
  <c r="G72" i="132"/>
  <c r="G70" i="132"/>
  <c r="F72" i="132"/>
  <c r="F70" i="132"/>
  <c r="E72" i="134"/>
  <c r="L70" i="134"/>
  <c r="J70" i="134"/>
  <c r="K70" i="134"/>
  <c r="T67" i="115"/>
  <c r="Q67" i="115"/>
  <c r="P67" i="115"/>
  <c r="R67" i="115"/>
  <c r="S67" i="115"/>
  <c r="F72" i="123"/>
  <c r="F71" i="118"/>
  <c r="I64" i="113"/>
  <c r="J64" i="102"/>
  <c r="J71" i="104"/>
  <c r="S66" i="107"/>
  <c r="Q66" i="123"/>
  <c r="H70" i="130"/>
  <c r="G70" i="130"/>
  <c r="H71" i="130"/>
  <c r="L27" i="105"/>
  <c r="L23" i="105"/>
  <c r="E72" i="108"/>
  <c r="H71" i="105"/>
  <c r="H70" i="105"/>
  <c r="G70" i="105"/>
  <c r="G71" i="105" s="1"/>
  <c r="Q66" i="112"/>
  <c r="S64" i="123"/>
  <c r="F72" i="124"/>
  <c r="C27" i="110"/>
  <c r="J66" i="110" s="1"/>
  <c r="C23" i="110"/>
  <c r="J66" i="133"/>
  <c r="J66" i="122"/>
  <c r="K66" i="122"/>
  <c r="P67" i="109"/>
  <c r="I7" i="95"/>
  <c r="D3" i="100"/>
  <c r="D11" i="100" s="1"/>
  <c r="D3" i="60"/>
  <c r="D27" i="60" s="1"/>
  <c r="D39" i="60" s="1"/>
  <c r="D43" i="60" s="1"/>
  <c r="D46" i="7" s="1"/>
  <c r="I6" i="19"/>
  <c r="P8" i="19"/>
  <c r="K3" i="62"/>
  <c r="K27" i="62" s="1"/>
  <c r="K39" i="62" s="1"/>
  <c r="K43" i="62" s="1"/>
  <c r="K48" i="7" s="1"/>
  <c r="I21" i="19"/>
  <c r="D3" i="92"/>
  <c r="D27" i="92" s="1"/>
  <c r="D39" i="92" s="1"/>
  <c r="D43" i="92" s="1"/>
  <c r="D61" i="7" s="1"/>
  <c r="R65" i="122"/>
  <c r="J67" i="100"/>
  <c r="F71" i="115"/>
  <c r="E70" i="115"/>
  <c r="E71" i="115"/>
  <c r="F70" i="115"/>
  <c r="E72" i="115"/>
  <c r="N27" i="131"/>
  <c r="N23" i="131"/>
  <c r="D27" i="121"/>
  <c r="D23" i="121"/>
  <c r="K71" i="121" s="1"/>
  <c r="R10" i="95"/>
  <c r="D23" i="98"/>
  <c r="K72" i="98" s="1"/>
  <c r="D27" i="98"/>
  <c r="F27" i="117"/>
  <c r="F23" i="117"/>
  <c r="M71" i="117" s="1"/>
  <c r="S66" i="108"/>
  <c r="P70" i="126"/>
  <c r="K67" i="126"/>
  <c r="J67" i="126"/>
  <c r="F71" i="130"/>
  <c r="F72" i="113"/>
  <c r="F70" i="113"/>
  <c r="F71" i="113" s="1"/>
  <c r="G70" i="113"/>
  <c r="G70" i="117"/>
  <c r="H70" i="117"/>
  <c r="R34" i="95"/>
  <c r="M3" i="130"/>
  <c r="M11" i="130" s="1"/>
  <c r="P66" i="109"/>
  <c r="S64" i="133"/>
  <c r="S67" i="108"/>
  <c r="Q67" i="108"/>
  <c r="P67" i="108"/>
  <c r="R67" i="108"/>
  <c r="T67" i="108"/>
  <c r="P66" i="113"/>
  <c r="E72" i="133"/>
  <c r="J70" i="133"/>
  <c r="K70" i="133"/>
  <c r="E72" i="117"/>
  <c r="S67" i="106"/>
  <c r="E71" i="107"/>
  <c r="H72" i="122"/>
  <c r="H70" i="122"/>
  <c r="G70" i="122"/>
  <c r="G71" i="122" s="1"/>
  <c r="H70" i="107"/>
  <c r="G70" i="107"/>
  <c r="H71" i="107"/>
  <c r="H70" i="123"/>
  <c r="G72" i="123"/>
  <c r="G70" i="123"/>
  <c r="H71" i="123"/>
  <c r="H70" i="124"/>
  <c r="G72" i="124"/>
  <c r="G71" i="124"/>
  <c r="G70" i="124"/>
  <c r="E71" i="134"/>
  <c r="G70" i="101"/>
  <c r="F70" i="101"/>
  <c r="G71" i="101"/>
  <c r="L71" i="119"/>
  <c r="K71" i="119"/>
  <c r="J71" i="119"/>
  <c r="Q65" i="127"/>
  <c r="J67" i="107"/>
  <c r="F72" i="118"/>
  <c r="E72" i="104"/>
  <c r="R66" i="124"/>
  <c r="Q64" i="127"/>
  <c r="Q65" i="129"/>
  <c r="I64" i="129"/>
  <c r="M27" i="105"/>
  <c r="M23" i="105"/>
  <c r="F72" i="108"/>
  <c r="G70" i="97"/>
  <c r="H70" i="97"/>
  <c r="H71" i="97" s="1"/>
  <c r="G71" i="97"/>
  <c r="D3" i="110"/>
  <c r="D11" i="110" s="1"/>
  <c r="I10" i="95"/>
  <c r="M27" i="134"/>
  <c r="M23" i="134"/>
  <c r="J66" i="108"/>
  <c r="H70" i="121"/>
  <c r="H71" i="121" s="1"/>
  <c r="G70" i="121"/>
  <c r="G71" i="121" s="1"/>
  <c r="P67" i="104"/>
  <c r="P67" i="100"/>
  <c r="S67" i="100"/>
  <c r="U67" i="100"/>
  <c r="Q67" i="100"/>
  <c r="R67" i="100"/>
  <c r="Q67" i="123"/>
  <c r="R67" i="123"/>
  <c r="P67" i="123"/>
  <c r="S67" i="123"/>
  <c r="E70" i="132"/>
  <c r="E71" i="132"/>
  <c r="T67" i="124"/>
  <c r="S67" i="124"/>
  <c r="P67" i="124"/>
  <c r="R67" i="124"/>
  <c r="Q67" i="124"/>
  <c r="S67" i="119"/>
  <c r="Q67" i="119"/>
  <c r="P67" i="119"/>
  <c r="R67" i="119"/>
  <c r="T67" i="119"/>
  <c r="Q67" i="102"/>
  <c r="P67" i="102"/>
  <c r="R67" i="102"/>
  <c r="S67" i="102"/>
  <c r="T67" i="102"/>
  <c r="J64" i="100"/>
  <c r="Q67" i="110"/>
  <c r="P67" i="110"/>
  <c r="T67" i="110"/>
  <c r="S67" i="110"/>
  <c r="R67" i="110"/>
  <c r="D23" i="129"/>
  <c r="D27" i="129"/>
  <c r="J65" i="129" s="1"/>
  <c r="S15" i="95"/>
  <c r="N3" i="108"/>
  <c r="N11" i="108" s="1"/>
  <c r="J72" i="130"/>
  <c r="D27" i="97"/>
  <c r="D23" i="97"/>
  <c r="D27" i="130"/>
  <c r="D23" i="130"/>
  <c r="K72" i="130" s="1"/>
  <c r="D27" i="106"/>
  <c r="K66" i="106" s="1"/>
  <c r="D23" i="106"/>
  <c r="K70" i="106" s="1"/>
  <c r="D23" i="102"/>
  <c r="D27" i="102"/>
  <c r="D27" i="109"/>
  <c r="D23" i="109"/>
  <c r="D27" i="126"/>
  <c r="D23" i="126"/>
  <c r="K70" i="126" s="1"/>
  <c r="M27" i="126"/>
  <c r="M23" i="126"/>
  <c r="M23" i="106"/>
  <c r="M27" i="106"/>
  <c r="S26" i="95"/>
  <c r="N3" i="122"/>
  <c r="N11" i="122" s="1"/>
  <c r="J70" i="112"/>
  <c r="I70" i="112"/>
  <c r="P23" i="50"/>
  <c r="P27" i="50"/>
  <c r="V64" i="50" s="1"/>
  <c r="M27" i="109"/>
  <c r="M23" i="109"/>
  <c r="I64" i="114"/>
  <c r="J64" i="114"/>
  <c r="J66" i="124"/>
  <c r="N27" i="87"/>
  <c r="N39" i="87" s="1"/>
  <c r="N43" i="87" s="1"/>
  <c r="N75" i="7" s="1"/>
  <c r="J64" i="108"/>
  <c r="P65" i="113"/>
  <c r="G70" i="118"/>
  <c r="G71" i="118" s="1"/>
  <c r="H70" i="118"/>
  <c r="H71" i="118"/>
  <c r="R21" i="95"/>
  <c r="M3" i="116"/>
  <c r="M11" i="116" s="1"/>
  <c r="E72" i="121"/>
  <c r="J70" i="121"/>
  <c r="K64" i="117"/>
  <c r="Q66" i="118"/>
  <c r="F72" i="133"/>
  <c r="O23" i="19"/>
  <c r="J3" i="75"/>
  <c r="J27" i="75" s="1"/>
  <c r="J39" i="75" s="1"/>
  <c r="J43" i="75" s="1"/>
  <c r="J63" i="7" s="1"/>
  <c r="P64" i="104"/>
  <c r="H70" i="119"/>
  <c r="G70" i="119"/>
  <c r="G72" i="119"/>
  <c r="J67" i="123"/>
  <c r="K67" i="123"/>
  <c r="J71" i="106"/>
  <c r="K71" i="106"/>
  <c r="F72" i="134"/>
  <c r="J67" i="116"/>
  <c r="K67" i="116"/>
  <c r="J67" i="130"/>
  <c r="K67" i="130"/>
  <c r="R66" i="131"/>
  <c r="E72" i="118"/>
  <c r="J70" i="118"/>
  <c r="F72" i="104"/>
  <c r="Q66" i="119"/>
  <c r="M23" i="131"/>
  <c r="M27" i="131"/>
  <c r="I18" i="19"/>
  <c r="D3" i="70"/>
  <c r="D27" i="70" s="1"/>
  <c r="D39" i="70" s="1"/>
  <c r="D43" i="70" s="1"/>
  <c r="D58" i="7" s="1"/>
  <c r="J64" i="97"/>
  <c r="S64" i="107"/>
  <c r="F72" i="127"/>
  <c r="G70" i="128"/>
  <c r="G71" i="128" s="1"/>
  <c r="H70" i="128"/>
  <c r="H71" i="128" s="1"/>
  <c r="G72" i="128"/>
  <c r="F70" i="131"/>
  <c r="G70" i="131"/>
  <c r="G71" i="131"/>
  <c r="C27" i="109"/>
  <c r="S39" i="95"/>
  <c r="N3" i="134"/>
  <c r="N11" i="134" s="1"/>
  <c r="H70" i="108"/>
  <c r="G72" i="108"/>
  <c r="G70" i="108"/>
  <c r="G71" i="108" s="1"/>
  <c r="S65" i="100"/>
  <c r="P65" i="100"/>
  <c r="Q65" i="100"/>
  <c r="R65" i="100"/>
  <c r="Q65" i="123"/>
  <c r="S65" i="123"/>
  <c r="R65" i="123"/>
  <c r="P65" i="123"/>
  <c r="P67" i="122"/>
  <c r="R65" i="124"/>
  <c r="T65" i="124"/>
  <c r="P65" i="124"/>
  <c r="S65" i="124"/>
  <c r="Q65" i="124"/>
  <c r="Q65" i="119"/>
  <c r="S65" i="119"/>
  <c r="T65" i="119"/>
  <c r="R65" i="119"/>
  <c r="P65" i="119"/>
  <c r="R65" i="102"/>
  <c r="P65" i="102"/>
  <c r="T65" i="102"/>
  <c r="Q65" i="102"/>
  <c r="S65" i="102"/>
  <c r="Q65" i="101"/>
  <c r="S65" i="110"/>
  <c r="Q65" i="110"/>
  <c r="P65" i="110"/>
  <c r="T65" i="110"/>
  <c r="R65" i="110"/>
  <c r="F71" i="50"/>
  <c r="T70" i="50"/>
  <c r="R70" i="50"/>
  <c r="T72" i="50"/>
  <c r="U72" i="50"/>
  <c r="T71" i="50"/>
  <c r="V72" i="50"/>
  <c r="V70" i="50"/>
  <c r="U71" i="50"/>
  <c r="R71" i="50"/>
  <c r="V71" i="50"/>
  <c r="U70" i="50"/>
  <c r="R72" i="50"/>
  <c r="U67" i="50"/>
  <c r="U64" i="50"/>
  <c r="V67" i="50"/>
  <c r="U66" i="50"/>
  <c r="V66" i="50"/>
  <c r="V65" i="50"/>
  <c r="U65" i="50"/>
  <c r="L27" i="50"/>
  <c r="I30" i="95"/>
  <c r="E3" i="126" s="1"/>
  <c r="E11" i="126" s="1"/>
  <c r="I19" i="95"/>
  <c r="E3" i="114" s="1"/>
  <c r="E11" i="114" s="1"/>
  <c r="I28" i="95"/>
  <c r="E3" i="124" s="1"/>
  <c r="E11" i="124" s="1"/>
  <c r="I21" i="95"/>
  <c r="E3" i="116" s="1"/>
  <c r="E11" i="116" s="1"/>
  <c r="I27" i="95"/>
  <c r="E3" i="123" s="1"/>
  <c r="E11" i="123" s="1"/>
  <c r="K22" i="95"/>
  <c r="G3" i="117" s="1"/>
  <c r="G11" i="117" s="1"/>
  <c r="R30" i="95"/>
  <c r="R25" i="95"/>
  <c r="R28" i="95"/>
  <c r="R19" i="95"/>
  <c r="J39" i="95"/>
  <c r="F3" i="134" s="1"/>
  <c r="F11" i="134" s="1"/>
  <c r="R13" i="95"/>
  <c r="M3" i="50"/>
  <c r="M11" i="50" s="1"/>
  <c r="P40" i="95"/>
  <c r="R32" i="95"/>
  <c r="I5" i="95"/>
  <c r="E3" i="98" s="1"/>
  <c r="E11" i="98" s="1"/>
  <c r="J18" i="95"/>
  <c r="F3" i="113" s="1"/>
  <c r="F11" i="113" s="1"/>
  <c r="R29" i="95"/>
  <c r="T4" i="95"/>
  <c r="P3" i="97" s="1"/>
  <c r="P11" i="97" s="1"/>
  <c r="I37" i="95"/>
  <c r="E3" i="133" s="1"/>
  <c r="E11" i="133" s="1"/>
  <c r="J15" i="95"/>
  <c r="F3" i="108" s="1"/>
  <c r="F11" i="108" s="1"/>
  <c r="J32" i="95"/>
  <c r="F3" i="128" s="1"/>
  <c r="F11" i="128" s="1"/>
  <c r="I25" i="95"/>
  <c r="E3" i="121" s="1"/>
  <c r="E11" i="121" s="1"/>
  <c r="K24" i="95"/>
  <c r="G3" i="119" s="1"/>
  <c r="G11" i="119" s="1"/>
  <c r="C3" i="88"/>
  <c r="C27" i="88" s="1"/>
  <c r="C39" i="88" s="1"/>
  <c r="C43" i="88" s="1"/>
  <c r="C77" i="7" s="1"/>
  <c r="H37" i="19"/>
  <c r="Q18" i="19"/>
  <c r="L3" i="70"/>
  <c r="L27" i="70" s="1"/>
  <c r="L39" i="70" s="1"/>
  <c r="L43" i="70" s="1"/>
  <c r="L58" i="7" s="1"/>
  <c r="K3" i="88"/>
  <c r="K27" i="88" s="1"/>
  <c r="K39" i="88" s="1"/>
  <c r="K43" i="88" s="1"/>
  <c r="K77" i="7" s="1"/>
  <c r="P37" i="19"/>
  <c r="D3" i="61"/>
  <c r="D27" i="61" s="1"/>
  <c r="D39" i="61" s="1"/>
  <c r="D43" i="61" s="1"/>
  <c r="D47" i="7" s="1"/>
  <c r="I7" i="19"/>
  <c r="P9" i="19"/>
  <c r="K3" i="58"/>
  <c r="K27" i="58" s="1"/>
  <c r="K39" i="58" s="1"/>
  <c r="K43" i="58" s="1"/>
  <c r="K49" i="7" s="1"/>
  <c r="K3" i="60"/>
  <c r="K27" i="60" s="1"/>
  <c r="K39" i="60" s="1"/>
  <c r="K43" i="60" s="1"/>
  <c r="K46" i="7" s="1"/>
  <c r="P6" i="19"/>
  <c r="K3" i="69"/>
  <c r="K27" i="69" s="1"/>
  <c r="K39" i="69" s="1"/>
  <c r="K43" i="69" s="1"/>
  <c r="K57" i="7" s="1"/>
  <c r="P17" i="19"/>
  <c r="Q12" i="19"/>
  <c r="L3" i="64"/>
  <c r="L27" i="64" s="1"/>
  <c r="L39" i="64" s="1"/>
  <c r="L43" i="64" s="1"/>
  <c r="L52" i="7" s="1"/>
  <c r="D3" i="91"/>
  <c r="D27" i="91" s="1"/>
  <c r="D39" i="91" s="1"/>
  <c r="D43" i="91" s="1"/>
  <c r="D79" i="7" s="1"/>
  <c r="K3" i="67"/>
  <c r="K27" i="67" s="1"/>
  <c r="K39" i="67" s="1"/>
  <c r="K43" i="67" s="1"/>
  <c r="K55" i="7" s="1"/>
  <c r="P15" i="19"/>
  <c r="K3" i="82"/>
  <c r="K27" i="82" s="1"/>
  <c r="K39" i="82" s="1"/>
  <c r="K43" i="82" s="1"/>
  <c r="K70" i="7" s="1"/>
  <c r="P30" i="19"/>
  <c r="J3" i="86"/>
  <c r="J27" i="86" s="1"/>
  <c r="J39" i="86" s="1"/>
  <c r="J43" i="86" s="1"/>
  <c r="J74" i="7" s="1"/>
  <c r="O34" i="19"/>
  <c r="H33" i="19"/>
  <c r="C3" i="85"/>
  <c r="C27" i="85" s="1"/>
  <c r="C39" i="85" s="1"/>
  <c r="C43" i="85" s="1"/>
  <c r="C73" i="7" s="1"/>
  <c r="Q22" i="19"/>
  <c r="L3" i="74"/>
  <c r="L27" i="74" s="1"/>
  <c r="L39" i="74" s="1"/>
  <c r="L43" i="74" s="1"/>
  <c r="L62" i="7" s="1"/>
  <c r="K3" i="65"/>
  <c r="K27" i="65" s="1"/>
  <c r="K39" i="65" s="1"/>
  <c r="K43" i="65" s="1"/>
  <c r="K53" i="7" s="1"/>
  <c r="P13" i="19"/>
  <c r="D3" i="75"/>
  <c r="D27" i="75" s="1"/>
  <c r="D39" i="75" s="1"/>
  <c r="D43" i="75" s="1"/>
  <c r="D63" i="7" s="1"/>
  <c r="I23" i="19"/>
  <c r="Q27" i="19"/>
  <c r="L3" i="79"/>
  <c r="L27" i="79" s="1"/>
  <c r="L39" i="79" s="1"/>
  <c r="L43" i="79" s="1"/>
  <c r="L67" i="7" s="1"/>
  <c r="K3" i="80"/>
  <c r="K27" i="80" s="1"/>
  <c r="K39" i="80" s="1"/>
  <c r="K43" i="80" s="1"/>
  <c r="K68" i="7" s="1"/>
  <c r="P28" i="19"/>
  <c r="J3" i="59"/>
  <c r="J27" i="59" s="1"/>
  <c r="J39" i="59" s="1"/>
  <c r="J43" i="59" s="1"/>
  <c r="J50" i="7" s="1"/>
  <c r="O10" i="19"/>
  <c r="K3" i="76"/>
  <c r="K27" i="76" s="1"/>
  <c r="K39" i="76" s="1"/>
  <c r="K43" i="76" s="1"/>
  <c r="K64" i="7" s="1"/>
  <c r="P24" i="19"/>
  <c r="K3" i="83"/>
  <c r="K27" i="83" s="1"/>
  <c r="K39" i="83" s="1"/>
  <c r="K43" i="83" s="1"/>
  <c r="K71" i="7" s="1"/>
  <c r="P31" i="19"/>
  <c r="K3" i="85"/>
  <c r="K27" i="85" s="1"/>
  <c r="K39" i="85" s="1"/>
  <c r="K43" i="85" s="1"/>
  <c r="K73" i="7" s="1"/>
  <c r="P33" i="19"/>
  <c r="Q26" i="19"/>
  <c r="L3" i="78"/>
  <c r="L27" i="78" s="1"/>
  <c r="L39" i="78" s="1"/>
  <c r="L43" i="78" s="1"/>
  <c r="L66" i="7" s="1"/>
  <c r="O29" i="19"/>
  <c r="J3" i="81"/>
  <c r="J27" i="81" s="1"/>
  <c r="J39" i="81" s="1"/>
  <c r="J43" i="81" s="1"/>
  <c r="J69" i="7" s="1"/>
  <c r="Q38" i="19"/>
  <c r="L3" i="89"/>
  <c r="L27" i="89" s="1"/>
  <c r="L39" i="89" s="1"/>
  <c r="L43" i="89" s="1"/>
  <c r="L78" i="7" s="1"/>
  <c r="K3" i="71"/>
  <c r="K27" i="71" s="1"/>
  <c r="K39" i="71" s="1"/>
  <c r="K43" i="71" s="1"/>
  <c r="K59" i="7" s="1"/>
  <c r="P19" i="19"/>
  <c r="C3" i="82"/>
  <c r="C27" i="82" s="1"/>
  <c r="C39" i="82" s="1"/>
  <c r="C43" i="82" s="1"/>
  <c r="C70" i="7" s="1"/>
  <c r="H30" i="19"/>
  <c r="I29" i="19"/>
  <c r="D3" i="81"/>
  <c r="D27" i="81" s="1"/>
  <c r="D39" i="81" s="1"/>
  <c r="D43" i="81" s="1"/>
  <c r="D69" i="7" s="1"/>
  <c r="Q39" i="19"/>
  <c r="L3" i="91"/>
  <c r="L27" i="91" s="1"/>
  <c r="L39" i="91" s="1"/>
  <c r="L43" i="91" s="1"/>
  <c r="L79" i="7" s="1"/>
  <c r="J36" i="19"/>
  <c r="E3" i="90"/>
  <c r="E27" i="90" s="1"/>
  <c r="E39" i="90" s="1"/>
  <c r="E43" i="90" s="1"/>
  <c r="E76" i="7" s="1"/>
  <c r="J3" i="84"/>
  <c r="J27" i="84" s="1"/>
  <c r="J39" i="84" s="1"/>
  <c r="J43" i="84" s="1"/>
  <c r="J72" i="7" s="1"/>
  <c r="O32" i="19"/>
  <c r="S36" i="95"/>
  <c r="O3" i="131" s="1"/>
  <c r="O11" i="131" s="1"/>
  <c r="J36" i="95"/>
  <c r="F3" i="131" s="1"/>
  <c r="F11" i="131" s="1"/>
  <c r="I22" i="19"/>
  <c r="D3" i="74"/>
  <c r="D27" i="74" s="1"/>
  <c r="D39" i="74" s="1"/>
  <c r="D43" i="74" s="1"/>
  <c r="D62" i="7" s="1"/>
  <c r="D3" i="89"/>
  <c r="D27" i="89" s="1"/>
  <c r="D39" i="89" s="1"/>
  <c r="D43" i="89" s="1"/>
  <c r="D78" i="7" s="1"/>
  <c r="I38" i="19"/>
  <c r="I31" i="19"/>
  <c r="D3" i="83"/>
  <c r="D27" i="83" s="1"/>
  <c r="D39" i="83" s="1"/>
  <c r="D43" i="83" s="1"/>
  <c r="D71" i="7" s="1"/>
  <c r="E3" i="62"/>
  <c r="E27" i="62" s="1"/>
  <c r="E39" i="62" s="1"/>
  <c r="E43" i="62" s="1"/>
  <c r="E48" i="7" s="1"/>
  <c r="J8" i="19"/>
  <c r="D3" i="65"/>
  <c r="D27" i="65" s="1"/>
  <c r="D39" i="65" s="1"/>
  <c r="D43" i="65" s="1"/>
  <c r="D53" i="7" s="1"/>
  <c r="I13" i="19"/>
  <c r="D3" i="58"/>
  <c r="D27" i="58" s="1"/>
  <c r="D39" i="58" s="1"/>
  <c r="D43" i="58" s="1"/>
  <c r="D49" i="7" s="1"/>
  <c r="I9" i="19"/>
  <c r="I14" i="19"/>
  <c r="D3" i="66"/>
  <c r="D27" i="66" s="1"/>
  <c r="D39" i="66" s="1"/>
  <c r="D43" i="66" s="1"/>
  <c r="D54" i="7" s="1"/>
  <c r="I19" i="19"/>
  <c r="D3" i="71"/>
  <c r="D27" i="71" s="1"/>
  <c r="D39" i="71" s="1"/>
  <c r="D43" i="71" s="1"/>
  <c r="D59" i="7" s="1"/>
  <c r="F3" i="63"/>
  <c r="F27" i="63" s="1"/>
  <c r="F39" i="63" s="1"/>
  <c r="F43" i="63" s="1"/>
  <c r="F51" i="7" s="1"/>
  <c r="K11" i="19"/>
  <c r="J17" i="19"/>
  <c r="E3" i="69"/>
  <c r="E27" i="69" s="1"/>
  <c r="E39" i="69" s="1"/>
  <c r="E43" i="69" s="1"/>
  <c r="E57" i="7" s="1"/>
  <c r="I25" i="19"/>
  <c r="D3" i="77"/>
  <c r="D27" i="77" s="1"/>
  <c r="D39" i="77" s="1"/>
  <c r="D43" i="77" s="1"/>
  <c r="D65" i="7" s="1"/>
  <c r="E3" i="91"/>
  <c r="E27" i="91" s="1"/>
  <c r="E39" i="91" s="1"/>
  <c r="E43" i="91" s="1"/>
  <c r="E79" i="7" s="1"/>
  <c r="J39" i="19"/>
  <c r="D3" i="80"/>
  <c r="D27" i="80" s="1"/>
  <c r="D39" i="80" s="1"/>
  <c r="D43" i="80" s="1"/>
  <c r="D68" i="7" s="1"/>
  <c r="I28" i="19"/>
  <c r="I4" i="19"/>
  <c r="D3" i="6"/>
  <c r="D27" i="6" s="1"/>
  <c r="D39" i="6" s="1"/>
  <c r="D43" i="6" s="1"/>
  <c r="D44" i="7" s="1"/>
  <c r="I24" i="19"/>
  <c r="D3" i="76"/>
  <c r="D27" i="76" s="1"/>
  <c r="D39" i="76" s="1"/>
  <c r="D43" i="76" s="1"/>
  <c r="D64" i="7" s="1"/>
  <c r="I26" i="19"/>
  <c r="D3" i="78"/>
  <c r="D27" i="78" s="1"/>
  <c r="D39" i="78" s="1"/>
  <c r="D43" i="78" s="1"/>
  <c r="D66" i="7" s="1"/>
  <c r="I16" i="19"/>
  <c r="D3" i="68"/>
  <c r="D27" i="68" s="1"/>
  <c r="D39" i="68" s="1"/>
  <c r="D43" i="68" s="1"/>
  <c r="D56" i="7" s="1"/>
  <c r="D3" i="72"/>
  <c r="D27" i="72" s="1"/>
  <c r="D39" i="72" s="1"/>
  <c r="D43" i="72" s="1"/>
  <c r="D60" i="7" s="1"/>
  <c r="I20" i="19"/>
  <c r="I32" i="19"/>
  <c r="D3" i="84"/>
  <c r="D27" i="84" s="1"/>
  <c r="D39" i="84" s="1"/>
  <c r="D43" i="84" s="1"/>
  <c r="D72" i="7" s="1"/>
  <c r="E3" i="59"/>
  <c r="E27" i="59" s="1"/>
  <c r="E39" i="59" s="1"/>
  <c r="E43" i="59" s="1"/>
  <c r="E50" i="7" s="1"/>
  <c r="J10" i="19"/>
  <c r="E3" i="64"/>
  <c r="E27" i="64" s="1"/>
  <c r="E39" i="64" s="1"/>
  <c r="E43" i="64" s="1"/>
  <c r="E52" i="7" s="1"/>
  <c r="J12" i="19"/>
  <c r="D3" i="67"/>
  <c r="D27" i="67" s="1"/>
  <c r="D39" i="67" s="1"/>
  <c r="D43" i="67" s="1"/>
  <c r="D55" i="7" s="1"/>
  <c r="I15" i="19"/>
  <c r="I5" i="19"/>
  <c r="D3" i="57"/>
  <c r="D27" i="57" s="1"/>
  <c r="D39" i="57" s="1"/>
  <c r="D43" i="57" s="1"/>
  <c r="D45" i="7" s="1"/>
  <c r="I34" i="19"/>
  <c r="D3" i="86"/>
  <c r="D27" i="86" s="1"/>
  <c r="D39" i="86" s="1"/>
  <c r="D43" i="86" s="1"/>
  <c r="D74" i="7" s="1"/>
  <c r="R64" i="50"/>
  <c r="R66" i="50"/>
  <c r="R65" i="50"/>
  <c r="R67" i="50"/>
  <c r="I17" i="95"/>
  <c r="E3" i="112" s="1"/>
  <c r="E11" i="112" s="1"/>
  <c r="I34" i="95"/>
  <c r="E3" i="130" s="1"/>
  <c r="E11" i="130" s="1"/>
  <c r="I23" i="95"/>
  <c r="E3" i="118" s="1"/>
  <c r="E11" i="118" s="1"/>
  <c r="G8" i="95"/>
  <c r="C3" i="101" s="1"/>
  <c r="C11" i="101" s="1"/>
  <c r="F40" i="95"/>
  <c r="I4" i="95"/>
  <c r="E3" i="97" s="1"/>
  <c r="E11" i="97" s="1"/>
  <c r="I26" i="95"/>
  <c r="E3" i="122" s="1"/>
  <c r="E11" i="122" s="1"/>
  <c r="I12" i="95"/>
  <c r="E3" i="105" s="1"/>
  <c r="E11" i="105" s="1"/>
  <c r="I14" i="95"/>
  <c r="E3" i="107" s="1"/>
  <c r="E11" i="107" s="1"/>
  <c r="I29" i="95"/>
  <c r="E3" i="125" s="1"/>
  <c r="E11" i="125" s="1"/>
  <c r="K18" i="95"/>
  <c r="G3" i="113" s="1"/>
  <c r="G11" i="113" s="1"/>
  <c r="I11" i="95"/>
  <c r="E3" i="104" s="1"/>
  <c r="E11" i="104" s="1"/>
  <c r="I38" i="95"/>
  <c r="E3" i="132" s="1"/>
  <c r="E11" i="132" s="1"/>
  <c r="I9" i="95"/>
  <c r="E3" i="102" s="1"/>
  <c r="E11" i="102" s="1"/>
  <c r="I31" i="95"/>
  <c r="E3" i="127" s="1"/>
  <c r="E11" i="127" s="1"/>
  <c r="I13" i="95"/>
  <c r="E3" i="106" s="1"/>
  <c r="E11" i="106" s="1"/>
  <c r="I16" i="95"/>
  <c r="E3" i="109" s="1"/>
  <c r="E11" i="109" s="1"/>
  <c r="I33" i="95"/>
  <c r="E3" i="129" s="1"/>
  <c r="E11" i="129" s="1"/>
  <c r="O71" i="113" l="1"/>
  <c r="Q71" i="113"/>
  <c r="P71" i="113"/>
  <c r="S71" i="113"/>
  <c r="R71" i="113"/>
  <c r="Q71" i="128"/>
  <c r="S71" i="128"/>
  <c r="R71" i="128"/>
  <c r="P71" i="128"/>
  <c r="T71" i="128"/>
  <c r="S71" i="122"/>
  <c r="P71" i="122"/>
  <c r="Q71" i="122"/>
  <c r="T71" i="122"/>
  <c r="R71" i="122"/>
  <c r="P71" i="121"/>
  <c r="R71" i="121"/>
  <c r="S71" i="121"/>
  <c r="T71" i="121"/>
  <c r="Q71" i="121"/>
  <c r="R71" i="106"/>
  <c r="S71" i="106"/>
  <c r="P71" i="106"/>
  <c r="T71" i="106"/>
  <c r="Q71" i="106"/>
  <c r="C76" i="125"/>
  <c r="C79" i="125" s="1"/>
  <c r="C29" i="7" s="1"/>
  <c r="V71" i="97"/>
  <c r="U71" i="97"/>
  <c r="K76" i="124"/>
  <c r="K79" i="124" s="1"/>
  <c r="K28" i="7" s="1"/>
  <c r="R71" i="108"/>
  <c r="P71" i="108"/>
  <c r="T71" i="108"/>
  <c r="S71" i="108"/>
  <c r="Q71" i="108"/>
  <c r="R71" i="118"/>
  <c r="T71" i="118"/>
  <c r="P71" i="118"/>
  <c r="S71" i="118"/>
  <c r="Q71" i="118"/>
  <c r="R71" i="105"/>
  <c r="T71" i="105"/>
  <c r="Q71" i="105"/>
  <c r="P71" i="105"/>
  <c r="S71" i="105"/>
  <c r="J71" i="102"/>
  <c r="K71" i="102"/>
  <c r="F71" i="131"/>
  <c r="S70" i="131"/>
  <c r="P70" i="131"/>
  <c r="R70" i="131"/>
  <c r="Q70" i="131"/>
  <c r="T72" i="119"/>
  <c r="S72" i="119"/>
  <c r="R72" i="119"/>
  <c r="Q72" i="119"/>
  <c r="P72" i="119"/>
  <c r="J72" i="115"/>
  <c r="K3" i="61"/>
  <c r="K27" i="61" s="1"/>
  <c r="K39" i="61" s="1"/>
  <c r="K43" i="61" s="1"/>
  <c r="K47" i="7" s="1"/>
  <c r="P7" i="19"/>
  <c r="H72" i="134"/>
  <c r="R71" i="115"/>
  <c r="P71" i="115"/>
  <c r="T71" i="115"/>
  <c r="Q71" i="115"/>
  <c r="S71" i="115"/>
  <c r="G71" i="109"/>
  <c r="R70" i="109"/>
  <c r="T70" i="109"/>
  <c r="Q70" i="109"/>
  <c r="P70" i="109"/>
  <c r="S70" i="109"/>
  <c r="K65" i="119"/>
  <c r="K64" i="119"/>
  <c r="K66" i="119"/>
  <c r="K67" i="119"/>
  <c r="J65" i="134"/>
  <c r="J64" i="134"/>
  <c r="J66" i="134"/>
  <c r="J67" i="134"/>
  <c r="K3" i="6"/>
  <c r="K27" i="6" s="1"/>
  <c r="K39" i="6" s="1"/>
  <c r="K43" i="6" s="1"/>
  <c r="K44" i="7" s="1"/>
  <c r="P4" i="19"/>
  <c r="J71" i="100"/>
  <c r="E27" i="122"/>
  <c r="E23" i="122"/>
  <c r="S19" i="95"/>
  <c r="N3" i="114"/>
  <c r="N11" i="114" s="1"/>
  <c r="P23" i="19"/>
  <c r="K3" i="75"/>
  <c r="K27" i="75" s="1"/>
  <c r="K39" i="75" s="1"/>
  <c r="K43" i="75" s="1"/>
  <c r="K63" i="7" s="1"/>
  <c r="K65" i="109"/>
  <c r="K66" i="109"/>
  <c r="K64" i="109"/>
  <c r="I71" i="132"/>
  <c r="J71" i="132"/>
  <c r="T71" i="124"/>
  <c r="S71" i="124"/>
  <c r="Q71" i="124"/>
  <c r="R71" i="124"/>
  <c r="P71" i="124"/>
  <c r="H72" i="117"/>
  <c r="M65" i="117"/>
  <c r="M64" i="117"/>
  <c r="K76" i="113"/>
  <c r="K79" i="113" s="1"/>
  <c r="K18" i="7" s="1"/>
  <c r="K98" i="7" s="1"/>
  <c r="F70" i="99"/>
  <c r="E70" i="99"/>
  <c r="E72" i="99"/>
  <c r="T14" i="95"/>
  <c r="P3" i="107" s="1"/>
  <c r="P11" i="107" s="1"/>
  <c r="O3" i="107"/>
  <c r="O11" i="107" s="1"/>
  <c r="F72" i="105"/>
  <c r="G71" i="98"/>
  <c r="Q70" i="98"/>
  <c r="S70" i="98"/>
  <c r="P70" i="98"/>
  <c r="R70" i="98"/>
  <c r="K72" i="119"/>
  <c r="J72" i="119"/>
  <c r="C76" i="119" s="1"/>
  <c r="C79" i="119" s="1"/>
  <c r="C24" i="7" s="1"/>
  <c r="C104" i="7" s="1"/>
  <c r="L72" i="119"/>
  <c r="Q71" i="100"/>
  <c r="T71" i="100"/>
  <c r="S71" i="100"/>
  <c r="P71" i="100"/>
  <c r="R71" i="100"/>
  <c r="K65" i="124"/>
  <c r="K66" i="124"/>
  <c r="K64" i="124"/>
  <c r="J72" i="116"/>
  <c r="K72" i="116"/>
  <c r="E23" i="104"/>
  <c r="E27" i="104"/>
  <c r="E27" i="98"/>
  <c r="E23" i="98"/>
  <c r="T65" i="106"/>
  <c r="T67" i="106"/>
  <c r="T64" i="106"/>
  <c r="T66" i="106"/>
  <c r="K65" i="102"/>
  <c r="K66" i="102"/>
  <c r="E3" i="110"/>
  <c r="E11" i="110" s="1"/>
  <c r="J10" i="95"/>
  <c r="F72" i="101"/>
  <c r="P70" i="101"/>
  <c r="O70" i="101"/>
  <c r="Q70" i="101"/>
  <c r="R70" i="101"/>
  <c r="Q72" i="124"/>
  <c r="T72" i="124"/>
  <c r="R72" i="124"/>
  <c r="P72" i="124"/>
  <c r="S72" i="124"/>
  <c r="G72" i="107"/>
  <c r="R70" i="107"/>
  <c r="Q70" i="107"/>
  <c r="S70" i="107"/>
  <c r="P70" i="107"/>
  <c r="J71" i="107"/>
  <c r="H71" i="117"/>
  <c r="K65" i="98"/>
  <c r="K64" i="98"/>
  <c r="D76" i="98" s="1"/>
  <c r="D79" i="98" s="1"/>
  <c r="D5" i="7" s="1"/>
  <c r="K66" i="98"/>
  <c r="F72" i="115"/>
  <c r="D23" i="100"/>
  <c r="D27" i="100"/>
  <c r="K72" i="108"/>
  <c r="J72" i="108"/>
  <c r="L72" i="108"/>
  <c r="N72" i="117"/>
  <c r="M72" i="117"/>
  <c r="K72" i="126"/>
  <c r="J72" i="126"/>
  <c r="T16" i="95"/>
  <c r="P3" i="109" s="1"/>
  <c r="P11" i="109" s="1"/>
  <c r="O3" i="109"/>
  <c r="O11" i="109" s="1"/>
  <c r="N23" i="127"/>
  <c r="U71" i="127" s="1"/>
  <c r="N27" i="127"/>
  <c r="S64" i="112"/>
  <c r="S66" i="112"/>
  <c r="L65" i="134"/>
  <c r="L67" i="134"/>
  <c r="L66" i="134"/>
  <c r="L64" i="134"/>
  <c r="H72" i="133"/>
  <c r="T20" i="95"/>
  <c r="P3" i="115" s="1"/>
  <c r="P11" i="115" s="1"/>
  <c r="O3" i="115"/>
  <c r="O11" i="115" s="1"/>
  <c r="H72" i="127"/>
  <c r="U70" i="127"/>
  <c r="G72" i="129"/>
  <c r="N23" i="132"/>
  <c r="T70" i="132" s="1"/>
  <c r="N27" i="132"/>
  <c r="G72" i="102"/>
  <c r="S70" i="102"/>
  <c r="R70" i="102"/>
  <c r="Q70" i="102"/>
  <c r="T70" i="102"/>
  <c r="P70" i="102"/>
  <c r="T9" i="95"/>
  <c r="P3" i="102" s="1"/>
  <c r="P11" i="102" s="1"/>
  <c r="O3" i="102"/>
  <c r="O11" i="102" s="1"/>
  <c r="F72" i="110"/>
  <c r="Q70" i="116"/>
  <c r="R70" i="116"/>
  <c r="S70" i="116"/>
  <c r="P70" i="116"/>
  <c r="G72" i="98"/>
  <c r="O70" i="112"/>
  <c r="R70" i="112"/>
  <c r="S70" i="112"/>
  <c r="Q70" i="112"/>
  <c r="P70" i="112"/>
  <c r="H71" i="100"/>
  <c r="U70" i="100"/>
  <c r="K71" i="98"/>
  <c r="J71" i="98"/>
  <c r="L71" i="98"/>
  <c r="G72" i="109"/>
  <c r="K65" i="133"/>
  <c r="D76" i="133" s="1"/>
  <c r="D79" i="133" s="1"/>
  <c r="D37" i="7" s="1"/>
  <c r="K66" i="133"/>
  <c r="T66" i="124"/>
  <c r="T64" i="124"/>
  <c r="E27" i="109"/>
  <c r="E23" i="109"/>
  <c r="E27" i="124"/>
  <c r="E23" i="124"/>
  <c r="M23" i="116"/>
  <c r="T70" i="116" s="1"/>
  <c r="M27" i="116"/>
  <c r="K65" i="97"/>
  <c r="K66" i="97"/>
  <c r="K64" i="97"/>
  <c r="K67" i="97"/>
  <c r="T64" i="134"/>
  <c r="T65" i="134"/>
  <c r="T66" i="134"/>
  <c r="U71" i="107"/>
  <c r="K65" i="105"/>
  <c r="K66" i="105"/>
  <c r="P27" i="100"/>
  <c r="P23" i="100"/>
  <c r="W70" i="100" s="1"/>
  <c r="N23" i="115"/>
  <c r="U70" i="115" s="1"/>
  <c r="N27" i="115"/>
  <c r="J71" i="123"/>
  <c r="K71" i="123"/>
  <c r="P72" i="129"/>
  <c r="R72" i="129"/>
  <c r="O72" i="129"/>
  <c r="Q72" i="129"/>
  <c r="S72" i="129"/>
  <c r="S72" i="99"/>
  <c r="Q72" i="99"/>
  <c r="P72" i="99"/>
  <c r="R72" i="99"/>
  <c r="N23" i="102"/>
  <c r="U71" i="102" s="1"/>
  <c r="N27" i="102"/>
  <c r="E71" i="110"/>
  <c r="J70" i="110"/>
  <c r="L71" i="127"/>
  <c r="J71" i="127"/>
  <c r="C76" i="127" s="1"/>
  <c r="C79" i="127" s="1"/>
  <c r="C31" i="7" s="1"/>
  <c r="K71" i="127"/>
  <c r="E23" i="97"/>
  <c r="L70" i="97" s="1"/>
  <c r="E27" i="97"/>
  <c r="G71" i="119"/>
  <c r="Q70" i="119"/>
  <c r="T70" i="119"/>
  <c r="R70" i="119"/>
  <c r="S70" i="119"/>
  <c r="P70" i="119"/>
  <c r="S21" i="95"/>
  <c r="N3" i="116"/>
  <c r="N11" i="116" s="1"/>
  <c r="G27" i="113"/>
  <c r="G23" i="113"/>
  <c r="F27" i="131"/>
  <c r="F23" i="131"/>
  <c r="F23" i="128"/>
  <c r="F27" i="128"/>
  <c r="S32" i="95"/>
  <c r="N3" i="128"/>
  <c r="N11" i="128" s="1"/>
  <c r="S28" i="95"/>
  <c r="N3" i="124"/>
  <c r="N11" i="124" s="1"/>
  <c r="T66" i="50"/>
  <c r="H72" i="108"/>
  <c r="S64" i="131"/>
  <c r="S66" i="131"/>
  <c r="H71" i="119"/>
  <c r="D27" i="110"/>
  <c r="D23" i="110"/>
  <c r="K70" i="110" s="1"/>
  <c r="G72" i="101"/>
  <c r="H72" i="124"/>
  <c r="G71" i="107"/>
  <c r="G72" i="117"/>
  <c r="R70" i="117"/>
  <c r="S70" i="117"/>
  <c r="Q70" i="117"/>
  <c r="P70" i="117"/>
  <c r="K71" i="115"/>
  <c r="J71" i="115"/>
  <c r="J7" i="95"/>
  <c r="E3" i="100"/>
  <c r="E11" i="100" s="1"/>
  <c r="I27" i="19"/>
  <c r="D3" i="79"/>
  <c r="D27" i="79" s="1"/>
  <c r="D39" i="79" s="1"/>
  <c r="D43" i="79" s="1"/>
  <c r="D67" i="7" s="1"/>
  <c r="T65" i="127"/>
  <c r="T64" i="127"/>
  <c r="T66" i="127"/>
  <c r="M65" i="119"/>
  <c r="M64" i="119"/>
  <c r="M66" i="119"/>
  <c r="M67" i="119"/>
  <c r="T31" i="95"/>
  <c r="P3" i="127" s="1"/>
  <c r="P11" i="127" s="1"/>
  <c r="O3" i="127"/>
  <c r="O11" i="127" s="1"/>
  <c r="T67" i="128"/>
  <c r="T66" i="128"/>
  <c r="T65" i="128"/>
  <c r="T64" i="128"/>
  <c r="G72" i="125"/>
  <c r="T70" i="125"/>
  <c r="P70" i="125"/>
  <c r="Q70" i="125"/>
  <c r="S70" i="125"/>
  <c r="R70" i="125"/>
  <c r="S70" i="110"/>
  <c r="T70" i="110"/>
  <c r="P70" i="110"/>
  <c r="Q70" i="110"/>
  <c r="R70" i="110"/>
  <c r="C76" i="118"/>
  <c r="C79" i="118" s="1"/>
  <c r="C23" i="7" s="1"/>
  <c r="K72" i="123"/>
  <c r="L72" i="97"/>
  <c r="J72" i="97"/>
  <c r="K72" i="97"/>
  <c r="R66" i="101"/>
  <c r="R64" i="101"/>
  <c r="R65" i="101"/>
  <c r="C76" i="124"/>
  <c r="C79" i="124" s="1"/>
  <c r="C28" i="7" s="1"/>
  <c r="T66" i="119"/>
  <c r="T64" i="119"/>
  <c r="T71" i="127"/>
  <c r="R71" i="127"/>
  <c r="Q71" i="127"/>
  <c r="P71" i="127"/>
  <c r="S71" i="127"/>
  <c r="H72" i="104"/>
  <c r="K71" i="130"/>
  <c r="K65" i="127"/>
  <c r="K64" i="127"/>
  <c r="T38" i="95"/>
  <c r="P3" i="132" s="1"/>
  <c r="P11" i="132" s="1"/>
  <c r="O3" i="132"/>
  <c r="O11" i="132" s="1"/>
  <c r="J71" i="97"/>
  <c r="K71" i="97"/>
  <c r="L71" i="97"/>
  <c r="H72" i="102"/>
  <c r="U70" i="102"/>
  <c r="S64" i="132"/>
  <c r="S66" i="132"/>
  <c r="G72" i="116"/>
  <c r="H72" i="98"/>
  <c r="F71" i="112"/>
  <c r="C76" i="107"/>
  <c r="C79" i="107" s="1"/>
  <c r="C14" i="7" s="1"/>
  <c r="L65" i="119"/>
  <c r="L64" i="119"/>
  <c r="L67" i="119"/>
  <c r="L66" i="119"/>
  <c r="J72" i="100"/>
  <c r="K72" i="100"/>
  <c r="H72" i="100"/>
  <c r="H72" i="115"/>
  <c r="H72" i="126"/>
  <c r="K71" i="107"/>
  <c r="M72" i="119"/>
  <c r="C76" i="112"/>
  <c r="C79" i="112" s="1"/>
  <c r="C17" i="7" s="1"/>
  <c r="K65" i="131"/>
  <c r="K64" i="131"/>
  <c r="K66" i="131"/>
  <c r="S67" i="112"/>
  <c r="K67" i="131"/>
  <c r="I67" i="132"/>
  <c r="K67" i="132"/>
  <c r="J67" i="132"/>
  <c r="M27" i="104"/>
  <c r="M23" i="104"/>
  <c r="T71" i="104" s="1"/>
  <c r="K65" i="113"/>
  <c r="K66" i="113"/>
  <c r="K64" i="113"/>
  <c r="C76" i="98"/>
  <c r="C79" i="98" s="1"/>
  <c r="C5" i="7" s="1"/>
  <c r="E27" i="118"/>
  <c r="E23" i="118"/>
  <c r="E27" i="133"/>
  <c r="E23" i="133"/>
  <c r="R72" i="108"/>
  <c r="S72" i="108"/>
  <c r="P72" i="108"/>
  <c r="Q72" i="108"/>
  <c r="T72" i="108"/>
  <c r="T26" i="95"/>
  <c r="P3" i="122" s="1"/>
  <c r="P11" i="122" s="1"/>
  <c r="O3" i="122"/>
  <c r="O11" i="122" s="1"/>
  <c r="N27" i="109"/>
  <c r="N23" i="109"/>
  <c r="T14" i="19"/>
  <c r="P3" i="66" s="1"/>
  <c r="P27" i="66" s="1"/>
  <c r="P39" i="66" s="1"/>
  <c r="P43" i="66" s="1"/>
  <c r="P54" i="7" s="1"/>
  <c r="O3" i="66"/>
  <c r="O27" i="66" s="1"/>
  <c r="O39" i="66" s="1"/>
  <c r="O43" i="66" s="1"/>
  <c r="O54" i="7" s="1"/>
  <c r="G72" i="133"/>
  <c r="Q70" i="133"/>
  <c r="P70" i="133"/>
  <c r="R70" i="133"/>
  <c r="S70" i="133"/>
  <c r="L72" i="125"/>
  <c r="K72" i="125"/>
  <c r="J72" i="125"/>
  <c r="Q71" i="104"/>
  <c r="R71" i="104"/>
  <c r="S71" i="104"/>
  <c r="P71" i="104"/>
  <c r="C76" i="133"/>
  <c r="C79" i="133" s="1"/>
  <c r="C37" i="7" s="1"/>
  <c r="C117" i="7" s="1"/>
  <c r="G72" i="114"/>
  <c r="E23" i="106"/>
  <c r="E27" i="106"/>
  <c r="E27" i="112"/>
  <c r="E23" i="112"/>
  <c r="E27" i="114"/>
  <c r="E23" i="114"/>
  <c r="F72" i="131"/>
  <c r="E72" i="132"/>
  <c r="I70" i="132"/>
  <c r="J70" i="132"/>
  <c r="E23" i="127"/>
  <c r="L70" i="127" s="1"/>
  <c r="E27" i="127"/>
  <c r="E27" i="125"/>
  <c r="E23" i="125"/>
  <c r="C23" i="101"/>
  <c r="C27" i="101"/>
  <c r="O23" i="131"/>
  <c r="O27" i="131"/>
  <c r="F27" i="108"/>
  <c r="F23" i="108"/>
  <c r="S25" i="95"/>
  <c r="N3" i="121"/>
  <c r="N11" i="121" s="1"/>
  <c r="E23" i="126"/>
  <c r="E27" i="126"/>
  <c r="T67" i="50"/>
  <c r="N27" i="134"/>
  <c r="N23" i="134"/>
  <c r="U70" i="134" s="1"/>
  <c r="H72" i="97"/>
  <c r="K71" i="134"/>
  <c r="L71" i="134"/>
  <c r="J71" i="134"/>
  <c r="H71" i="124"/>
  <c r="H72" i="107"/>
  <c r="L72" i="117"/>
  <c r="J72" i="117"/>
  <c r="K72" i="117"/>
  <c r="S10" i="95"/>
  <c r="N3" i="110"/>
  <c r="N11" i="110" s="1"/>
  <c r="J70" i="115"/>
  <c r="S65" i="105"/>
  <c r="S66" i="105"/>
  <c r="S64" i="105"/>
  <c r="S67" i="105"/>
  <c r="K71" i="104"/>
  <c r="F71" i="132"/>
  <c r="P70" i="132"/>
  <c r="S70" i="132"/>
  <c r="O70" i="132"/>
  <c r="Q70" i="132"/>
  <c r="R70" i="132"/>
  <c r="G48" i="95"/>
  <c r="R5" i="95"/>
  <c r="N3" i="98" s="1"/>
  <c r="N11" i="98" s="1"/>
  <c r="J65" i="100"/>
  <c r="J66" i="100"/>
  <c r="G71" i="125"/>
  <c r="K71" i="108"/>
  <c r="D76" i="108" s="1"/>
  <c r="D79" i="108" s="1"/>
  <c r="D15" i="7" s="1"/>
  <c r="D95" i="7" s="1"/>
  <c r="J71" i="108"/>
  <c r="L71" i="108"/>
  <c r="G71" i="110"/>
  <c r="S65" i="131"/>
  <c r="G72" i="127"/>
  <c r="P70" i="127"/>
  <c r="Q70" i="127"/>
  <c r="S70" i="127"/>
  <c r="R70" i="127"/>
  <c r="T70" i="127"/>
  <c r="G72" i="104"/>
  <c r="P70" i="104"/>
  <c r="T70" i="104"/>
  <c r="Q70" i="104"/>
  <c r="S70" i="104"/>
  <c r="R70" i="104"/>
  <c r="E3" i="99"/>
  <c r="E11" i="99" s="1"/>
  <c r="J6" i="95"/>
  <c r="C76" i="123"/>
  <c r="C79" i="123" s="1"/>
  <c r="C27" i="7" s="1"/>
  <c r="I67" i="113"/>
  <c r="K67" i="113"/>
  <c r="L67" i="113"/>
  <c r="M67" i="113"/>
  <c r="J67" i="113"/>
  <c r="K65" i="134"/>
  <c r="K66" i="134"/>
  <c r="K67" i="134"/>
  <c r="K64" i="134"/>
  <c r="M23" i="123"/>
  <c r="M27" i="123"/>
  <c r="S66" i="114"/>
  <c r="S64" i="114"/>
  <c r="J65" i="131"/>
  <c r="J66" i="131"/>
  <c r="J64" i="131"/>
  <c r="D76" i="131" s="1"/>
  <c r="D79" i="131" s="1"/>
  <c r="D36" i="7" s="1"/>
  <c r="D116" i="7" s="1"/>
  <c r="F72" i="112"/>
  <c r="G72" i="100"/>
  <c r="S70" i="100"/>
  <c r="P70" i="100"/>
  <c r="T70" i="100"/>
  <c r="Q70" i="100"/>
  <c r="G72" i="115"/>
  <c r="Q70" i="115"/>
  <c r="P70" i="115"/>
  <c r="R70" i="115"/>
  <c r="T70" i="115"/>
  <c r="S70" i="115"/>
  <c r="S67" i="132"/>
  <c r="G71" i="126"/>
  <c r="R70" i="126"/>
  <c r="S70" i="126"/>
  <c r="Q70" i="126"/>
  <c r="T70" i="126"/>
  <c r="K67" i="107"/>
  <c r="K65" i="107"/>
  <c r="K64" i="107"/>
  <c r="K66" i="107"/>
  <c r="M71" i="119"/>
  <c r="L67" i="117"/>
  <c r="N67" i="117"/>
  <c r="J67" i="117"/>
  <c r="C76" i="117" s="1"/>
  <c r="C79" i="117" s="1"/>
  <c r="C22" i="7" s="1"/>
  <c r="C102" i="7" s="1"/>
  <c r="M67" i="117"/>
  <c r="K67" i="117"/>
  <c r="V66" i="97"/>
  <c r="V64" i="97"/>
  <c r="K64" i="132"/>
  <c r="I64" i="132"/>
  <c r="J64" i="132"/>
  <c r="J67" i="129"/>
  <c r="S11" i="95"/>
  <c r="N3" i="104"/>
  <c r="N11" i="104" s="1"/>
  <c r="J71" i="122"/>
  <c r="C76" i="122" s="1"/>
  <c r="C79" i="122" s="1"/>
  <c r="C26" i="7" s="1"/>
  <c r="K71" i="122"/>
  <c r="M27" i="99"/>
  <c r="M23" i="99"/>
  <c r="T72" i="99" s="1"/>
  <c r="J66" i="129"/>
  <c r="L72" i="127"/>
  <c r="K72" i="127"/>
  <c r="J72" i="127"/>
  <c r="M27" i="117"/>
  <c r="M23" i="117"/>
  <c r="T70" i="117" s="1"/>
  <c r="R72" i="126"/>
  <c r="S72" i="126"/>
  <c r="Q72" i="126"/>
  <c r="T72" i="126"/>
  <c r="P72" i="126"/>
  <c r="K70" i="98"/>
  <c r="I65" i="131"/>
  <c r="I64" i="131"/>
  <c r="I66" i="131"/>
  <c r="K64" i="122"/>
  <c r="K65" i="122"/>
  <c r="M66" i="117"/>
  <c r="K66" i="117"/>
  <c r="J66" i="117"/>
  <c r="L66" i="117"/>
  <c r="T67" i="127"/>
  <c r="J71" i="116"/>
  <c r="C76" i="116" s="1"/>
  <c r="C79" i="116" s="1"/>
  <c r="C21" i="7" s="1"/>
  <c r="C101" i="7" s="1"/>
  <c r="L71" i="116"/>
  <c r="K71" i="116"/>
  <c r="S30" i="95"/>
  <c r="N3" i="126"/>
  <c r="N11" i="126" s="1"/>
  <c r="G72" i="113"/>
  <c r="R72" i="132"/>
  <c r="O72" i="132"/>
  <c r="S72" i="132"/>
  <c r="Q72" i="132"/>
  <c r="P72" i="132"/>
  <c r="N3" i="101"/>
  <c r="N11" i="101" s="1"/>
  <c r="S8" i="95"/>
  <c r="T67" i="122"/>
  <c r="T64" i="122"/>
  <c r="T65" i="122"/>
  <c r="T66" i="122"/>
  <c r="J71" i="124"/>
  <c r="L71" i="124"/>
  <c r="K71" i="124"/>
  <c r="D27" i="99"/>
  <c r="D23" i="99"/>
  <c r="T64" i="118"/>
  <c r="T65" i="118"/>
  <c r="T66" i="118"/>
  <c r="K67" i="106"/>
  <c r="U64" i="100"/>
  <c r="U66" i="100"/>
  <c r="S27" i="95"/>
  <c r="N3" i="123"/>
  <c r="N11" i="123" s="1"/>
  <c r="E72" i="102"/>
  <c r="J70" i="102"/>
  <c r="K70" i="102"/>
  <c r="L70" i="102"/>
  <c r="K65" i="128"/>
  <c r="K64" i="128"/>
  <c r="K66" i="128"/>
  <c r="J112" i="7"/>
  <c r="P23" i="97"/>
  <c r="W71" i="97" s="1"/>
  <c r="P27" i="97"/>
  <c r="G27" i="117"/>
  <c r="G23" i="117"/>
  <c r="T64" i="50"/>
  <c r="O77" i="50"/>
  <c r="O80" i="50" s="1"/>
  <c r="O35" i="7" s="1"/>
  <c r="O115" i="7" s="1"/>
  <c r="J65" i="109"/>
  <c r="J66" i="109"/>
  <c r="J64" i="109"/>
  <c r="H72" i="128"/>
  <c r="M72" i="134"/>
  <c r="K70" i="121"/>
  <c r="H72" i="118"/>
  <c r="T64" i="109"/>
  <c r="T67" i="109"/>
  <c r="T66" i="109"/>
  <c r="T65" i="109"/>
  <c r="H72" i="121"/>
  <c r="T65" i="105"/>
  <c r="T66" i="105"/>
  <c r="T67" i="105"/>
  <c r="T64" i="105"/>
  <c r="G71" i="123"/>
  <c r="R70" i="123"/>
  <c r="S70" i="123"/>
  <c r="P70" i="123"/>
  <c r="Q70" i="123"/>
  <c r="T70" i="123"/>
  <c r="M27" i="130"/>
  <c r="M23" i="130"/>
  <c r="Q70" i="113"/>
  <c r="S70" i="113"/>
  <c r="P70" i="113"/>
  <c r="J76" i="113" s="1"/>
  <c r="J79" i="113" s="1"/>
  <c r="J18" i="7" s="1"/>
  <c r="J98" i="7" s="1"/>
  <c r="O70" i="113"/>
  <c r="R70" i="113"/>
  <c r="L76" i="113" s="1"/>
  <c r="L79" i="113" s="1"/>
  <c r="L18" i="7" s="1"/>
  <c r="K65" i="121"/>
  <c r="K64" i="121"/>
  <c r="K67" i="121"/>
  <c r="K66" i="121"/>
  <c r="J65" i="110"/>
  <c r="G72" i="130"/>
  <c r="Q70" i="130"/>
  <c r="T70" i="130"/>
  <c r="R70" i="130"/>
  <c r="S70" i="130"/>
  <c r="P70" i="130"/>
  <c r="G71" i="132"/>
  <c r="M23" i="101"/>
  <c r="S70" i="101" s="1"/>
  <c r="M27" i="101"/>
  <c r="J65" i="114"/>
  <c r="J66" i="114"/>
  <c r="N27" i="119"/>
  <c r="N23" i="119"/>
  <c r="U70" i="119" s="1"/>
  <c r="E70" i="128"/>
  <c r="F72" i="128"/>
  <c r="F70" i="128"/>
  <c r="T65" i="125"/>
  <c r="T64" i="125"/>
  <c r="T66" i="125"/>
  <c r="E3" i="115"/>
  <c r="E11" i="115" s="1"/>
  <c r="J20" i="95"/>
  <c r="H71" i="134"/>
  <c r="T64" i="97"/>
  <c r="T66" i="97"/>
  <c r="T33" i="95"/>
  <c r="P3" i="129" s="1"/>
  <c r="P11" i="129" s="1"/>
  <c r="O3" i="129"/>
  <c r="O11" i="129" s="1"/>
  <c r="K64" i="105"/>
  <c r="T18" i="95"/>
  <c r="P3" i="113" s="1"/>
  <c r="P11" i="113" s="1"/>
  <c r="O3" i="113"/>
  <c r="O11" i="113" s="1"/>
  <c r="I72" i="101"/>
  <c r="L67" i="109"/>
  <c r="J67" i="109"/>
  <c r="K67" i="109"/>
  <c r="U71" i="99"/>
  <c r="K65" i="104"/>
  <c r="K66" i="104"/>
  <c r="K64" i="104"/>
  <c r="F72" i="102"/>
  <c r="Q25" i="19"/>
  <c r="L3" i="77"/>
  <c r="L27" i="77" s="1"/>
  <c r="L39" i="77" s="1"/>
  <c r="L43" i="77" s="1"/>
  <c r="L65" i="7" s="1"/>
  <c r="F71" i="105"/>
  <c r="C76" i="130"/>
  <c r="C79" i="130" s="1"/>
  <c r="C34" i="7" s="1"/>
  <c r="S64" i="113"/>
  <c r="S65" i="113"/>
  <c r="S67" i="113"/>
  <c r="S66" i="113"/>
  <c r="G71" i="114"/>
  <c r="G72" i="112"/>
  <c r="T70" i="112"/>
  <c r="N23" i="99"/>
  <c r="U70" i="99" s="1"/>
  <c r="N27" i="99"/>
  <c r="T67" i="125"/>
  <c r="J65" i="128"/>
  <c r="J64" i="128"/>
  <c r="J66" i="128"/>
  <c r="T67" i="134"/>
  <c r="S22" i="95"/>
  <c r="N3" i="117"/>
  <c r="N11" i="117" s="1"/>
  <c r="S37" i="95"/>
  <c r="N3" i="133"/>
  <c r="N11" i="133" s="1"/>
  <c r="U70" i="109"/>
  <c r="I67" i="131"/>
  <c r="K65" i="116"/>
  <c r="K64" i="116"/>
  <c r="K66" i="116"/>
  <c r="L65" i="128"/>
  <c r="L64" i="128"/>
  <c r="L66" i="128"/>
  <c r="K65" i="106"/>
  <c r="K64" i="106"/>
  <c r="G72" i="121"/>
  <c r="Q70" i="121"/>
  <c r="S70" i="121"/>
  <c r="P70" i="121"/>
  <c r="R70" i="121"/>
  <c r="T70" i="121"/>
  <c r="E3" i="92"/>
  <c r="E27" i="92" s="1"/>
  <c r="E39" i="92" s="1"/>
  <c r="E43" i="92" s="1"/>
  <c r="E61" i="7" s="1"/>
  <c r="J21" i="19"/>
  <c r="R70" i="105"/>
  <c r="Q70" i="105"/>
  <c r="T70" i="105"/>
  <c r="S70" i="105"/>
  <c r="P70" i="105"/>
  <c r="L65" i="108"/>
  <c r="L66" i="108"/>
  <c r="L64" i="108"/>
  <c r="H72" i="110"/>
  <c r="D27" i="115"/>
  <c r="D23" i="115"/>
  <c r="K70" i="115" s="1"/>
  <c r="T67" i="100"/>
  <c r="T64" i="100"/>
  <c r="T66" i="100"/>
  <c r="J67" i="114"/>
  <c r="I67" i="114"/>
  <c r="E23" i="102"/>
  <c r="L71" i="102" s="1"/>
  <c r="E27" i="102"/>
  <c r="G23" i="119"/>
  <c r="G27" i="119"/>
  <c r="S13" i="95"/>
  <c r="N3" i="106"/>
  <c r="N11" i="106" s="1"/>
  <c r="R70" i="128"/>
  <c r="P70" i="128"/>
  <c r="T70" i="128"/>
  <c r="Q70" i="128"/>
  <c r="J76" i="128" s="1"/>
  <c r="J79" i="128" s="1"/>
  <c r="J32" i="7" s="1"/>
  <c r="S70" i="128"/>
  <c r="L76" i="128" s="1"/>
  <c r="L79" i="128" s="1"/>
  <c r="L32" i="7" s="1"/>
  <c r="G72" i="118"/>
  <c r="T70" i="118"/>
  <c r="P70" i="118"/>
  <c r="S70" i="118"/>
  <c r="Q70" i="118"/>
  <c r="R70" i="118"/>
  <c r="N27" i="108"/>
  <c r="N23" i="108"/>
  <c r="U70" i="108" s="1"/>
  <c r="U70" i="97"/>
  <c r="V70" i="97"/>
  <c r="W70" i="97"/>
  <c r="R72" i="123"/>
  <c r="T72" i="123"/>
  <c r="P72" i="123"/>
  <c r="S72" i="123"/>
  <c r="Q72" i="123"/>
  <c r="G72" i="122"/>
  <c r="T70" i="122"/>
  <c r="Q70" i="122"/>
  <c r="S70" i="122"/>
  <c r="P70" i="122"/>
  <c r="R70" i="122"/>
  <c r="S34" i="95"/>
  <c r="N3" i="130"/>
  <c r="N11" i="130" s="1"/>
  <c r="S72" i="113"/>
  <c r="R72" i="113"/>
  <c r="O72" i="113"/>
  <c r="Q72" i="113"/>
  <c r="P72" i="113"/>
  <c r="Q8" i="19"/>
  <c r="L3" i="62"/>
  <c r="L27" i="62" s="1"/>
  <c r="L39" i="62" s="1"/>
  <c r="L43" i="62" s="1"/>
  <c r="L48" i="7" s="1"/>
  <c r="H72" i="105"/>
  <c r="U70" i="105"/>
  <c r="H72" i="130"/>
  <c r="N27" i="118"/>
  <c r="N23" i="118"/>
  <c r="U70" i="118" s="1"/>
  <c r="U64" i="97"/>
  <c r="U66" i="97"/>
  <c r="S72" i="110"/>
  <c r="P72" i="110"/>
  <c r="T72" i="110"/>
  <c r="R72" i="110"/>
  <c r="Q72" i="110"/>
  <c r="T24" i="95"/>
  <c r="P3" i="119" s="1"/>
  <c r="P11" i="119" s="1"/>
  <c r="O3" i="119"/>
  <c r="O11" i="119" s="1"/>
  <c r="J71" i="117"/>
  <c r="L71" i="117"/>
  <c r="E76" i="117" s="1"/>
  <c r="E79" i="117" s="1"/>
  <c r="E22" i="7" s="1"/>
  <c r="K71" i="117"/>
  <c r="D76" i="117" s="1"/>
  <c r="D79" i="117" s="1"/>
  <c r="D22" i="7" s="1"/>
  <c r="D102" i="7" s="1"/>
  <c r="J64" i="110"/>
  <c r="K71" i="126"/>
  <c r="L71" i="126"/>
  <c r="J71" i="126"/>
  <c r="C76" i="126" s="1"/>
  <c r="C79" i="126" s="1"/>
  <c r="C30" i="7" s="1"/>
  <c r="C110" i="7" s="1"/>
  <c r="J71" i="114"/>
  <c r="I71" i="114"/>
  <c r="K71" i="114"/>
  <c r="G71" i="133"/>
  <c r="G72" i="134"/>
  <c r="Q70" i="134"/>
  <c r="T70" i="134"/>
  <c r="S70" i="134"/>
  <c r="R70" i="134"/>
  <c r="P70" i="134"/>
  <c r="T70" i="107"/>
  <c r="G71" i="129"/>
  <c r="T64" i="110"/>
  <c r="T66" i="110"/>
  <c r="F72" i="109"/>
  <c r="F70" i="109"/>
  <c r="E70" i="109"/>
  <c r="E71" i="109"/>
  <c r="K67" i="98"/>
  <c r="G71" i="99"/>
  <c r="R70" i="99"/>
  <c r="T70" i="99"/>
  <c r="S70" i="99"/>
  <c r="P70" i="99"/>
  <c r="Q70" i="99"/>
  <c r="J65" i="99"/>
  <c r="J64" i="99"/>
  <c r="J66" i="99"/>
  <c r="H72" i="106"/>
  <c r="I71" i="129"/>
  <c r="K71" i="129"/>
  <c r="J71" i="129"/>
  <c r="E72" i="110"/>
  <c r="K72" i="105"/>
  <c r="J72" i="105"/>
  <c r="O70" i="131"/>
  <c r="R71" i="114"/>
  <c r="O71" i="114"/>
  <c r="Q71" i="114"/>
  <c r="S71" i="114"/>
  <c r="P71" i="114"/>
  <c r="T6" i="95"/>
  <c r="P3" i="99" s="1"/>
  <c r="P11" i="99" s="1"/>
  <c r="O3" i="99"/>
  <c r="O11" i="99" s="1"/>
  <c r="N27" i="112"/>
  <c r="N23" i="112"/>
  <c r="T71" i="112" s="1"/>
  <c r="N27" i="105"/>
  <c r="N23" i="105"/>
  <c r="U71" i="105" s="1"/>
  <c r="M23" i="133"/>
  <c r="T70" i="133" s="1"/>
  <c r="M27" i="133"/>
  <c r="U71" i="109"/>
  <c r="J65" i="112"/>
  <c r="J64" i="112"/>
  <c r="T67" i="118"/>
  <c r="P21" i="19"/>
  <c r="K3" i="92"/>
  <c r="K27" i="92" s="1"/>
  <c r="K39" i="92" s="1"/>
  <c r="K43" i="92" s="1"/>
  <c r="K61" i="7" s="1"/>
  <c r="R20" i="19"/>
  <c r="M3" i="72"/>
  <c r="M27" i="72" s="1"/>
  <c r="M39" i="72" s="1"/>
  <c r="M43" i="72" s="1"/>
  <c r="M60" i="7" s="1"/>
  <c r="E23" i="107"/>
  <c r="L71" i="107" s="1"/>
  <c r="E27" i="107"/>
  <c r="T39" i="95"/>
  <c r="P3" i="134" s="1"/>
  <c r="P11" i="134" s="1"/>
  <c r="O3" i="134"/>
  <c r="O11" i="134" s="1"/>
  <c r="R72" i="128"/>
  <c r="T72" i="128"/>
  <c r="P72" i="128"/>
  <c r="S72" i="128"/>
  <c r="Q72" i="128"/>
  <c r="K72" i="118"/>
  <c r="L72" i="118"/>
  <c r="J72" i="118"/>
  <c r="U71" i="118"/>
  <c r="T67" i="126"/>
  <c r="T66" i="126"/>
  <c r="T64" i="126"/>
  <c r="P71" i="97"/>
  <c r="Q71" i="97"/>
  <c r="R71" i="97"/>
  <c r="S71" i="97"/>
  <c r="T71" i="97"/>
  <c r="M3" i="98"/>
  <c r="M11" i="98" s="1"/>
  <c r="Q40" i="95"/>
  <c r="H72" i="125"/>
  <c r="J67" i="128"/>
  <c r="M67" i="128"/>
  <c r="L67" i="128"/>
  <c r="K67" i="128"/>
  <c r="S66" i="122"/>
  <c r="S67" i="122"/>
  <c r="S65" i="122"/>
  <c r="S64" i="122"/>
  <c r="N23" i="129"/>
  <c r="T70" i="129" s="1"/>
  <c r="N27" i="129"/>
  <c r="K65" i="125"/>
  <c r="K66" i="125"/>
  <c r="K64" i="125"/>
  <c r="K67" i="125"/>
  <c r="N27" i="113"/>
  <c r="N23" i="113"/>
  <c r="T70" i="113" s="1"/>
  <c r="E71" i="113"/>
  <c r="E70" i="113"/>
  <c r="S64" i="129"/>
  <c r="S67" i="129"/>
  <c r="S65" i="129"/>
  <c r="S66" i="129"/>
  <c r="G72" i="106"/>
  <c r="Q70" i="106"/>
  <c r="T70" i="106"/>
  <c r="S70" i="106"/>
  <c r="P70" i="106"/>
  <c r="R70" i="106"/>
  <c r="Q71" i="116"/>
  <c r="P71" i="116"/>
  <c r="R71" i="116"/>
  <c r="S71" i="116"/>
  <c r="E23" i="105"/>
  <c r="L72" i="105" s="1"/>
  <c r="E27" i="105"/>
  <c r="S29" i="95"/>
  <c r="N3" i="125"/>
  <c r="N11" i="125" s="1"/>
  <c r="E23" i="123"/>
  <c r="E27" i="123"/>
  <c r="P70" i="108"/>
  <c r="I76" i="108" s="1"/>
  <c r="I79" i="108" s="1"/>
  <c r="I15" i="7" s="1"/>
  <c r="I95" i="7" s="1"/>
  <c r="T70" i="108"/>
  <c r="M76" i="108" s="1"/>
  <c r="M79" i="108" s="1"/>
  <c r="M15" i="7" s="1"/>
  <c r="R70" i="108"/>
  <c r="K76" i="108" s="1"/>
  <c r="K79" i="108" s="1"/>
  <c r="K15" i="7" s="1"/>
  <c r="K95" i="7" s="1"/>
  <c r="Q70" i="108"/>
  <c r="J76" i="108" s="1"/>
  <c r="J79" i="108" s="1"/>
  <c r="J15" i="7" s="1"/>
  <c r="J95" i="7" s="1"/>
  <c r="S70" i="108"/>
  <c r="L76" i="108" s="1"/>
  <c r="L79" i="108" s="1"/>
  <c r="L15" i="7" s="1"/>
  <c r="U71" i="131"/>
  <c r="T71" i="131"/>
  <c r="J18" i="19"/>
  <c r="E3" i="70"/>
  <c r="E27" i="70" s="1"/>
  <c r="E39" i="70" s="1"/>
  <c r="E43" i="70" s="1"/>
  <c r="E58" i="7" s="1"/>
  <c r="K65" i="126"/>
  <c r="K66" i="126"/>
  <c r="K64" i="126"/>
  <c r="K65" i="130"/>
  <c r="K64" i="130"/>
  <c r="K66" i="130"/>
  <c r="J64" i="129"/>
  <c r="E23" i="129"/>
  <c r="K70" i="129" s="1"/>
  <c r="E27" i="129"/>
  <c r="E27" i="132"/>
  <c r="E23" i="132"/>
  <c r="K71" i="132" s="1"/>
  <c r="E23" i="130"/>
  <c r="E27" i="130"/>
  <c r="E27" i="121"/>
  <c r="E23" i="121"/>
  <c r="F23" i="113"/>
  <c r="F27" i="113"/>
  <c r="F27" i="134"/>
  <c r="F23" i="134"/>
  <c r="E27" i="116"/>
  <c r="E23" i="116"/>
  <c r="L70" i="116" s="1"/>
  <c r="U65" i="100"/>
  <c r="H71" i="108"/>
  <c r="G72" i="131"/>
  <c r="T70" i="131"/>
  <c r="U70" i="131"/>
  <c r="H72" i="119"/>
  <c r="J72" i="121"/>
  <c r="C76" i="121" s="1"/>
  <c r="C79" i="121" s="1"/>
  <c r="C25" i="7" s="1"/>
  <c r="C105" i="7" s="1"/>
  <c r="K72" i="121"/>
  <c r="L72" i="121"/>
  <c r="N27" i="122"/>
  <c r="N23" i="122"/>
  <c r="U72" i="122" s="1"/>
  <c r="T15" i="95"/>
  <c r="P3" i="108" s="1"/>
  <c r="P11" i="108" s="1"/>
  <c r="O3" i="108"/>
  <c r="O11" i="108" s="1"/>
  <c r="G72" i="97"/>
  <c r="Q70" i="97"/>
  <c r="T70" i="97"/>
  <c r="S70" i="97"/>
  <c r="R70" i="97"/>
  <c r="P70" i="97"/>
  <c r="K72" i="104"/>
  <c r="J72" i="104"/>
  <c r="C76" i="104" s="1"/>
  <c r="C79" i="104" s="1"/>
  <c r="C11" i="7" s="1"/>
  <c r="F71" i="101"/>
  <c r="S70" i="124"/>
  <c r="L76" i="124" s="1"/>
  <c r="L79" i="124" s="1"/>
  <c r="L28" i="7" s="1"/>
  <c r="L108" i="7" s="1"/>
  <c r="T70" i="124"/>
  <c r="R70" i="124"/>
  <c r="Q70" i="124"/>
  <c r="J76" i="124" s="1"/>
  <c r="J79" i="124" s="1"/>
  <c r="J28" i="7" s="1"/>
  <c r="J108" i="7" s="1"/>
  <c r="P70" i="124"/>
  <c r="I76" i="124" s="1"/>
  <c r="I79" i="124" s="1"/>
  <c r="I28" i="7" s="1"/>
  <c r="I108" i="7" s="1"/>
  <c r="H72" i="123"/>
  <c r="H71" i="122"/>
  <c r="U70" i="122"/>
  <c r="K72" i="133"/>
  <c r="L72" i="133"/>
  <c r="J72" i="133"/>
  <c r="G71" i="117"/>
  <c r="G71" i="113"/>
  <c r="T64" i="131"/>
  <c r="T66" i="131"/>
  <c r="E3" i="60"/>
  <c r="E27" i="60" s="1"/>
  <c r="E39" i="60" s="1"/>
  <c r="E43" i="60" s="1"/>
  <c r="E46" i="7" s="1"/>
  <c r="J6" i="19"/>
  <c r="G72" i="105"/>
  <c r="G71" i="130"/>
  <c r="K64" i="102"/>
  <c r="L72" i="134"/>
  <c r="K72" i="134"/>
  <c r="J72" i="134"/>
  <c r="I72" i="131"/>
  <c r="K72" i="131"/>
  <c r="J72" i="131"/>
  <c r="K65" i="123"/>
  <c r="K64" i="123"/>
  <c r="K66" i="123"/>
  <c r="K65" i="118"/>
  <c r="K67" i="118"/>
  <c r="K64" i="118"/>
  <c r="K66" i="118"/>
  <c r="T23" i="95"/>
  <c r="P3" i="118" s="1"/>
  <c r="P11" i="118" s="1"/>
  <c r="O3" i="118"/>
  <c r="O11" i="118" s="1"/>
  <c r="J65" i="132"/>
  <c r="J66" i="132"/>
  <c r="J65" i="115"/>
  <c r="J66" i="115"/>
  <c r="J64" i="115"/>
  <c r="K67" i="99"/>
  <c r="J67" i="99"/>
  <c r="O23" i="100"/>
  <c r="V70" i="100" s="1"/>
  <c r="O27" i="100"/>
  <c r="N27" i="107"/>
  <c r="N23" i="107"/>
  <c r="U70" i="107" s="1"/>
  <c r="S66" i="127"/>
  <c r="S65" i="127"/>
  <c r="S64" i="127"/>
  <c r="T65" i="131"/>
  <c r="E72" i="114"/>
  <c r="K70" i="114"/>
  <c r="I70" i="114"/>
  <c r="J70" i="114"/>
  <c r="T65" i="126"/>
  <c r="H71" i="133"/>
  <c r="G71" i="134"/>
  <c r="T65" i="107"/>
  <c r="T64" i="107"/>
  <c r="T66" i="107"/>
  <c r="R67" i="101"/>
  <c r="F71" i="129"/>
  <c r="R70" i="129"/>
  <c r="O70" i="129"/>
  <c r="P70" i="129"/>
  <c r="S70" i="129"/>
  <c r="Q70" i="129"/>
  <c r="S67" i="131"/>
  <c r="J66" i="112"/>
  <c r="T65" i="115"/>
  <c r="T66" i="115"/>
  <c r="T64" i="115"/>
  <c r="H72" i="99"/>
  <c r="G71" i="102"/>
  <c r="T65" i="121"/>
  <c r="T64" i="121"/>
  <c r="T66" i="121"/>
  <c r="E72" i="129"/>
  <c r="J70" i="129"/>
  <c r="I70" i="129"/>
  <c r="F71" i="110"/>
  <c r="E71" i="105"/>
  <c r="K70" i="105"/>
  <c r="J70" i="105"/>
  <c r="L70" i="105"/>
  <c r="H71" i="98"/>
  <c r="F72" i="114"/>
  <c r="R70" i="114"/>
  <c r="O70" i="114"/>
  <c r="Q70" i="114"/>
  <c r="S70" i="114"/>
  <c r="P70" i="114"/>
  <c r="J72" i="106"/>
  <c r="K72" i="106"/>
  <c r="L72" i="106"/>
  <c r="I76" i="113"/>
  <c r="I79" i="113" s="1"/>
  <c r="I18" i="7" s="1"/>
  <c r="T17" i="95"/>
  <c r="P3" i="112" s="1"/>
  <c r="P11" i="112" s="1"/>
  <c r="O3" i="112"/>
  <c r="O11" i="112" s="1"/>
  <c r="T12" i="95"/>
  <c r="P3" i="105" s="1"/>
  <c r="P11" i="105" s="1"/>
  <c r="O3" i="105"/>
  <c r="O11" i="105" s="1"/>
  <c r="K67" i="105"/>
  <c r="C76" i="106"/>
  <c r="C79" i="106" s="1"/>
  <c r="C13" i="7" s="1"/>
  <c r="H72" i="109"/>
  <c r="J67" i="110"/>
  <c r="K67" i="102"/>
  <c r="L77" i="50"/>
  <c r="L80" i="50" s="1"/>
  <c r="P77" i="50"/>
  <c r="P80" i="50" s="1"/>
  <c r="P35" i="7" s="1"/>
  <c r="P115" i="7" s="1"/>
  <c r="C80" i="7"/>
  <c r="K15" i="95"/>
  <c r="G3" i="108" s="1"/>
  <c r="G11" i="108" s="1"/>
  <c r="K39" i="95"/>
  <c r="G3" i="134" s="1"/>
  <c r="G11" i="134" s="1"/>
  <c r="J30" i="95"/>
  <c r="F3" i="126" s="1"/>
  <c r="F11" i="126" s="1"/>
  <c r="J5" i="95"/>
  <c r="F3" i="98" s="1"/>
  <c r="F11" i="98" s="1"/>
  <c r="J28" i="95"/>
  <c r="F3" i="124" s="1"/>
  <c r="F11" i="124" s="1"/>
  <c r="J25" i="95"/>
  <c r="F3" i="121" s="1"/>
  <c r="F11" i="121" s="1"/>
  <c r="J27" i="95"/>
  <c r="F3" i="123" s="1"/>
  <c r="F11" i="123" s="1"/>
  <c r="K32" i="95"/>
  <c r="G3" i="128" s="1"/>
  <c r="G11" i="128" s="1"/>
  <c r="R40" i="95"/>
  <c r="J37" i="95"/>
  <c r="F3" i="133" s="1"/>
  <c r="F11" i="133" s="1"/>
  <c r="M23" i="50"/>
  <c r="M27" i="50"/>
  <c r="L22" i="95"/>
  <c r="H3" i="117" s="1"/>
  <c r="H11" i="117" s="1"/>
  <c r="J19" i="95"/>
  <c r="F3" i="114" s="1"/>
  <c r="F11" i="114" s="1"/>
  <c r="L24" i="95"/>
  <c r="H3" i="119" s="1"/>
  <c r="H11" i="119" s="1"/>
  <c r="J21" i="95"/>
  <c r="F3" i="116" s="1"/>
  <c r="F11" i="116" s="1"/>
  <c r="J29" i="19"/>
  <c r="E3" i="81"/>
  <c r="E27" i="81" s="1"/>
  <c r="E39" i="81" s="1"/>
  <c r="E43" i="81" s="1"/>
  <c r="E69" i="7" s="1"/>
  <c r="Q24" i="19"/>
  <c r="L3" i="76"/>
  <c r="L27" i="76" s="1"/>
  <c r="L39" i="76" s="1"/>
  <c r="L43" i="76" s="1"/>
  <c r="L64" i="7" s="1"/>
  <c r="Q15" i="19"/>
  <c r="L3" i="67"/>
  <c r="L27" i="67" s="1"/>
  <c r="L39" i="67" s="1"/>
  <c r="L43" i="67" s="1"/>
  <c r="L55" i="7" s="1"/>
  <c r="Q37" i="19"/>
  <c r="L3" i="88"/>
  <c r="L27" i="88" s="1"/>
  <c r="L39" i="88" s="1"/>
  <c r="L43" i="88" s="1"/>
  <c r="L77" i="7" s="1"/>
  <c r="K3" i="84"/>
  <c r="K27" i="84" s="1"/>
  <c r="K39" i="84" s="1"/>
  <c r="K43" i="84" s="1"/>
  <c r="K72" i="7" s="1"/>
  <c r="P32" i="19"/>
  <c r="D3" i="82"/>
  <c r="D27" i="82" s="1"/>
  <c r="D39" i="82" s="1"/>
  <c r="D43" i="82" s="1"/>
  <c r="D70" i="7" s="1"/>
  <c r="I30" i="19"/>
  <c r="K3" i="81"/>
  <c r="K27" i="81" s="1"/>
  <c r="K39" i="81" s="1"/>
  <c r="K43" i="81" s="1"/>
  <c r="K69" i="7" s="1"/>
  <c r="P29" i="19"/>
  <c r="R27" i="19"/>
  <c r="M3" i="79"/>
  <c r="M27" i="79" s="1"/>
  <c r="M39" i="79" s="1"/>
  <c r="M43" i="79" s="1"/>
  <c r="M67" i="7" s="1"/>
  <c r="I33" i="19"/>
  <c r="D3" i="85"/>
  <c r="D27" i="85" s="1"/>
  <c r="D39" i="85" s="1"/>
  <c r="D43" i="85" s="1"/>
  <c r="D73" i="7" s="1"/>
  <c r="Q6" i="19"/>
  <c r="L3" i="60"/>
  <c r="L27" i="60" s="1"/>
  <c r="L39" i="60" s="1"/>
  <c r="L43" i="60" s="1"/>
  <c r="L46" i="7" s="1"/>
  <c r="E3" i="75"/>
  <c r="E27" i="75" s="1"/>
  <c r="E39" i="75" s="1"/>
  <c r="E43" i="75" s="1"/>
  <c r="E63" i="7" s="1"/>
  <c r="J23" i="19"/>
  <c r="R18" i="19"/>
  <c r="M3" i="70"/>
  <c r="M27" i="70" s="1"/>
  <c r="M39" i="70" s="1"/>
  <c r="M43" i="70" s="1"/>
  <c r="M58" i="7" s="1"/>
  <c r="R26" i="19"/>
  <c r="M3" i="78"/>
  <c r="M27" i="78" s="1"/>
  <c r="M39" i="78" s="1"/>
  <c r="M43" i="78" s="1"/>
  <c r="M66" i="7" s="1"/>
  <c r="K36" i="19"/>
  <c r="F3" i="90"/>
  <c r="F27" i="90" s="1"/>
  <c r="F39" i="90" s="1"/>
  <c r="F43" i="90" s="1"/>
  <c r="F76" i="7" s="1"/>
  <c r="Q19" i="19"/>
  <c r="L3" i="71"/>
  <c r="L27" i="71" s="1"/>
  <c r="L39" i="71" s="1"/>
  <c r="L43" i="71" s="1"/>
  <c r="L59" i="7" s="1"/>
  <c r="Q33" i="19"/>
  <c r="R33" i="19" s="1"/>
  <c r="N3" i="85" s="1"/>
  <c r="N27" i="85" s="1"/>
  <c r="N39" i="85" s="1"/>
  <c r="N43" i="85" s="1"/>
  <c r="N73" i="7" s="1"/>
  <c r="L3" i="85"/>
  <c r="L27" i="85" s="1"/>
  <c r="L39" i="85" s="1"/>
  <c r="L43" i="85" s="1"/>
  <c r="L73" i="7" s="1"/>
  <c r="K3" i="59"/>
  <c r="K27" i="59" s="1"/>
  <c r="K39" i="59" s="1"/>
  <c r="K43" i="59" s="1"/>
  <c r="K50" i="7" s="1"/>
  <c r="K80" i="7" s="1"/>
  <c r="P10" i="19"/>
  <c r="Q13" i="19"/>
  <c r="L3" i="65"/>
  <c r="L27" i="65" s="1"/>
  <c r="L39" i="65" s="1"/>
  <c r="L43" i="65" s="1"/>
  <c r="L53" i="7" s="1"/>
  <c r="K3" i="86"/>
  <c r="K27" i="86" s="1"/>
  <c r="K39" i="86" s="1"/>
  <c r="K43" i="86" s="1"/>
  <c r="K74" i="7" s="1"/>
  <c r="P34" i="19"/>
  <c r="R12" i="19"/>
  <c r="M3" i="64"/>
  <c r="M27" i="64" s="1"/>
  <c r="M39" i="64" s="1"/>
  <c r="M43" i="64" s="1"/>
  <c r="M52" i="7" s="1"/>
  <c r="I37" i="19"/>
  <c r="D3" i="88"/>
  <c r="D27" i="88" s="1"/>
  <c r="D39" i="88" s="1"/>
  <c r="D43" i="88" s="1"/>
  <c r="D77" i="7" s="1"/>
  <c r="J80" i="7"/>
  <c r="Q17" i="19"/>
  <c r="L3" i="69"/>
  <c r="L27" i="69" s="1"/>
  <c r="L39" i="69" s="1"/>
  <c r="L43" i="69" s="1"/>
  <c r="L57" i="7" s="1"/>
  <c r="Q9" i="19"/>
  <c r="L3" i="58"/>
  <c r="L27" i="58" s="1"/>
  <c r="L39" i="58" s="1"/>
  <c r="L43" i="58" s="1"/>
  <c r="L49" i="7" s="1"/>
  <c r="R39" i="19"/>
  <c r="M3" i="91"/>
  <c r="M27" i="91" s="1"/>
  <c r="M39" i="91" s="1"/>
  <c r="M43" i="91" s="1"/>
  <c r="M79" i="7" s="1"/>
  <c r="Q31" i="19"/>
  <c r="L3" i="83"/>
  <c r="L27" i="83" s="1"/>
  <c r="L39" i="83" s="1"/>
  <c r="L43" i="83" s="1"/>
  <c r="L71" i="7" s="1"/>
  <c r="Q28" i="19"/>
  <c r="L3" i="80"/>
  <c r="L27" i="80" s="1"/>
  <c r="L39" i="80" s="1"/>
  <c r="L43" i="80" s="1"/>
  <c r="L68" i="7" s="1"/>
  <c r="Q30" i="19"/>
  <c r="L3" i="82"/>
  <c r="L27" i="82" s="1"/>
  <c r="L39" i="82" s="1"/>
  <c r="L43" i="82" s="1"/>
  <c r="L70" i="7" s="1"/>
  <c r="E3" i="61"/>
  <c r="E27" i="61" s="1"/>
  <c r="E39" i="61" s="1"/>
  <c r="E43" i="61" s="1"/>
  <c r="E47" i="7" s="1"/>
  <c r="J7" i="19"/>
  <c r="R38" i="19"/>
  <c r="M3" i="89"/>
  <c r="M27" i="89" s="1"/>
  <c r="M39" i="89" s="1"/>
  <c r="M43" i="89" s="1"/>
  <c r="M78" i="7" s="1"/>
  <c r="R22" i="19"/>
  <c r="M3" i="74"/>
  <c r="M27" i="74" s="1"/>
  <c r="M39" i="74" s="1"/>
  <c r="M43" i="74" s="1"/>
  <c r="M62" i="7" s="1"/>
  <c r="K36" i="95"/>
  <c r="G3" i="131" s="1"/>
  <c r="G11" i="131" s="1"/>
  <c r="T36" i="95"/>
  <c r="P3" i="131" s="1"/>
  <c r="P11" i="131" s="1"/>
  <c r="J15" i="19"/>
  <c r="E3" i="67"/>
  <c r="E27" i="67" s="1"/>
  <c r="E39" i="67" s="1"/>
  <c r="E43" i="67" s="1"/>
  <c r="E55" i="7" s="1"/>
  <c r="F3" i="59"/>
  <c r="F27" i="59" s="1"/>
  <c r="F39" i="59" s="1"/>
  <c r="F43" i="59" s="1"/>
  <c r="F50" i="7" s="1"/>
  <c r="K10" i="19"/>
  <c r="K12" i="19"/>
  <c r="F3" i="64"/>
  <c r="F27" i="64" s="1"/>
  <c r="F39" i="64" s="1"/>
  <c r="F43" i="64" s="1"/>
  <c r="F52" i="7" s="1"/>
  <c r="F3" i="91"/>
  <c r="F27" i="91" s="1"/>
  <c r="F39" i="91" s="1"/>
  <c r="F43" i="91" s="1"/>
  <c r="F79" i="7" s="1"/>
  <c r="K39" i="19"/>
  <c r="E3" i="66"/>
  <c r="E27" i="66" s="1"/>
  <c r="E39" i="66" s="1"/>
  <c r="E43" i="66" s="1"/>
  <c r="E54" i="7" s="1"/>
  <c r="J14" i="19"/>
  <c r="E3" i="71"/>
  <c r="E27" i="71" s="1"/>
  <c r="E39" i="71" s="1"/>
  <c r="E43" i="71" s="1"/>
  <c r="E59" i="7" s="1"/>
  <c r="J19" i="19"/>
  <c r="J32" i="19"/>
  <c r="E3" i="84"/>
  <c r="E27" i="84" s="1"/>
  <c r="E39" i="84" s="1"/>
  <c r="E43" i="84" s="1"/>
  <c r="E72" i="7" s="1"/>
  <c r="J26" i="19"/>
  <c r="E3" i="78"/>
  <c r="E27" i="78" s="1"/>
  <c r="E39" i="78" s="1"/>
  <c r="E43" i="78" s="1"/>
  <c r="E66" i="7" s="1"/>
  <c r="E3" i="58"/>
  <c r="E27" i="58" s="1"/>
  <c r="E39" i="58" s="1"/>
  <c r="E43" i="58" s="1"/>
  <c r="E49" i="7" s="1"/>
  <c r="J9" i="19"/>
  <c r="J31" i="19"/>
  <c r="E3" i="83"/>
  <c r="E27" i="83" s="1"/>
  <c r="E39" i="83" s="1"/>
  <c r="E43" i="83" s="1"/>
  <c r="E71" i="7" s="1"/>
  <c r="E3" i="86"/>
  <c r="E27" i="86" s="1"/>
  <c r="E39" i="86" s="1"/>
  <c r="E43" i="86" s="1"/>
  <c r="E74" i="7" s="1"/>
  <c r="J34" i="19"/>
  <c r="E3" i="72"/>
  <c r="E27" i="72" s="1"/>
  <c r="E39" i="72" s="1"/>
  <c r="E43" i="72" s="1"/>
  <c r="E60" i="7" s="1"/>
  <c r="J20" i="19"/>
  <c r="K17" i="19"/>
  <c r="F3" i="69"/>
  <c r="F27" i="69" s="1"/>
  <c r="F39" i="69" s="1"/>
  <c r="F43" i="69" s="1"/>
  <c r="F57" i="7" s="1"/>
  <c r="E3" i="89"/>
  <c r="E27" i="89" s="1"/>
  <c r="E39" i="89" s="1"/>
  <c r="E43" i="89" s="1"/>
  <c r="E78" i="7" s="1"/>
  <c r="J38" i="19"/>
  <c r="J28" i="19"/>
  <c r="E3" i="80"/>
  <c r="E27" i="80" s="1"/>
  <c r="E39" i="80" s="1"/>
  <c r="E43" i="80" s="1"/>
  <c r="E68" i="7" s="1"/>
  <c r="J24" i="19"/>
  <c r="E3" i="76"/>
  <c r="E27" i="76" s="1"/>
  <c r="E39" i="76" s="1"/>
  <c r="E43" i="76" s="1"/>
  <c r="E64" i="7" s="1"/>
  <c r="J25" i="19"/>
  <c r="E3" i="77"/>
  <c r="E27" i="77" s="1"/>
  <c r="E39" i="77" s="1"/>
  <c r="E43" i="77" s="1"/>
  <c r="E65" i="7" s="1"/>
  <c r="L11" i="19"/>
  <c r="H3" i="63" s="1"/>
  <c r="H27" i="63" s="1"/>
  <c r="H39" i="63" s="1"/>
  <c r="H43" i="63" s="1"/>
  <c r="H51" i="7" s="1"/>
  <c r="G3" i="63"/>
  <c r="G27" i="63" s="1"/>
  <c r="G39" i="63" s="1"/>
  <c r="G43" i="63" s="1"/>
  <c r="G51" i="7" s="1"/>
  <c r="J13" i="19"/>
  <c r="E3" i="65"/>
  <c r="E27" i="65" s="1"/>
  <c r="E39" i="65" s="1"/>
  <c r="E43" i="65" s="1"/>
  <c r="E53" i="7" s="1"/>
  <c r="E3" i="57"/>
  <c r="E27" i="57" s="1"/>
  <c r="E39" i="57" s="1"/>
  <c r="E43" i="57" s="1"/>
  <c r="E45" i="7" s="1"/>
  <c r="J5" i="19"/>
  <c r="E3" i="68"/>
  <c r="E27" i="68" s="1"/>
  <c r="E39" i="68" s="1"/>
  <c r="E43" i="68" s="1"/>
  <c r="E56" i="7" s="1"/>
  <c r="J16" i="19"/>
  <c r="J4" i="19"/>
  <c r="E3" i="6"/>
  <c r="E27" i="6" s="1"/>
  <c r="E39" i="6" s="1"/>
  <c r="E43" i="6" s="1"/>
  <c r="E44" i="7" s="1"/>
  <c r="F3" i="62"/>
  <c r="F27" i="62" s="1"/>
  <c r="F39" i="62" s="1"/>
  <c r="F43" i="62" s="1"/>
  <c r="F48" i="7" s="1"/>
  <c r="K8" i="19"/>
  <c r="E3" i="74"/>
  <c r="E27" i="74" s="1"/>
  <c r="E39" i="74" s="1"/>
  <c r="E43" i="74" s="1"/>
  <c r="E62" i="7" s="1"/>
  <c r="J22" i="19"/>
  <c r="I98" i="7"/>
  <c r="C107" i="7"/>
  <c r="C108" i="7"/>
  <c r="C85" i="7"/>
  <c r="J12" i="95"/>
  <c r="F3" i="105" s="1"/>
  <c r="F11" i="105" s="1"/>
  <c r="J23" i="95"/>
  <c r="F3" i="118" s="1"/>
  <c r="F11" i="118" s="1"/>
  <c r="J34" i="95"/>
  <c r="F3" i="130" s="1"/>
  <c r="F11" i="130" s="1"/>
  <c r="J13" i="95"/>
  <c r="F3" i="106" s="1"/>
  <c r="F11" i="106" s="1"/>
  <c r="J31" i="95"/>
  <c r="F3" i="127" s="1"/>
  <c r="F11" i="127" s="1"/>
  <c r="L18" i="95"/>
  <c r="H3" i="113" s="1"/>
  <c r="H11" i="113" s="1"/>
  <c r="J29" i="95"/>
  <c r="F3" i="125" s="1"/>
  <c r="F11" i="125" s="1"/>
  <c r="J11" i="95"/>
  <c r="F3" i="104" s="1"/>
  <c r="F11" i="104" s="1"/>
  <c r="J26" i="95"/>
  <c r="F3" i="122" s="1"/>
  <c r="F11" i="122" s="1"/>
  <c r="J4" i="95"/>
  <c r="F3" i="97" s="1"/>
  <c r="F11" i="97" s="1"/>
  <c r="J33" i="95"/>
  <c r="F3" i="129" s="1"/>
  <c r="F11" i="129" s="1"/>
  <c r="L98" i="7"/>
  <c r="H8" i="95"/>
  <c r="D3" i="101" s="1"/>
  <c r="D11" i="101" s="1"/>
  <c r="G40" i="95"/>
  <c r="J16" i="95"/>
  <c r="F3" i="109" s="1"/>
  <c r="F11" i="109" s="1"/>
  <c r="J17" i="95"/>
  <c r="F3" i="112" s="1"/>
  <c r="F11" i="112" s="1"/>
  <c r="K108" i="7"/>
  <c r="J14" i="95"/>
  <c r="F3" i="107" s="1"/>
  <c r="F11" i="107" s="1"/>
  <c r="J9" i="95"/>
  <c r="F3" i="102" s="1"/>
  <c r="F11" i="102" s="1"/>
  <c r="J38" i="95"/>
  <c r="F3" i="132" s="1"/>
  <c r="F11" i="132" s="1"/>
  <c r="F23" i="105" l="1"/>
  <c r="M70" i="105" s="1"/>
  <c r="F27" i="105"/>
  <c r="V71" i="100"/>
  <c r="U71" i="100"/>
  <c r="N76" i="100" s="1"/>
  <c r="N79" i="100" s="1"/>
  <c r="N7" i="7" s="1"/>
  <c r="W71" i="100"/>
  <c r="F27" i="133"/>
  <c r="F23" i="133"/>
  <c r="U72" i="107"/>
  <c r="L65" i="104"/>
  <c r="L66" i="104"/>
  <c r="L64" i="104"/>
  <c r="L67" i="104"/>
  <c r="L72" i="122"/>
  <c r="L70" i="122"/>
  <c r="N27" i="125"/>
  <c r="N23" i="125"/>
  <c r="N23" i="123"/>
  <c r="N27" i="123"/>
  <c r="L71" i="122"/>
  <c r="J76" i="119"/>
  <c r="J79" i="119" s="1"/>
  <c r="J24" i="7" s="1"/>
  <c r="J104" i="7" s="1"/>
  <c r="Q7" i="19"/>
  <c r="L3" i="61"/>
  <c r="L27" i="61" s="1"/>
  <c r="L39" i="61" s="1"/>
  <c r="L43" i="61" s="1"/>
  <c r="L47" i="7" s="1"/>
  <c r="K72" i="112"/>
  <c r="K71" i="112"/>
  <c r="K70" i="112"/>
  <c r="T29" i="95"/>
  <c r="P3" i="125" s="1"/>
  <c r="P11" i="125" s="1"/>
  <c r="O3" i="125"/>
  <c r="O11" i="125" s="1"/>
  <c r="P71" i="107"/>
  <c r="R71" i="107"/>
  <c r="T71" i="107"/>
  <c r="Q71" i="107"/>
  <c r="J76" i="107" s="1"/>
  <c r="J79" i="107" s="1"/>
  <c r="J14" i="7" s="1"/>
  <c r="J94" i="7" s="1"/>
  <c r="S71" i="107"/>
  <c r="K112" i="7"/>
  <c r="M65" i="134"/>
  <c r="M67" i="134"/>
  <c r="M64" i="134"/>
  <c r="M66" i="134"/>
  <c r="F23" i="129"/>
  <c r="F27" i="129"/>
  <c r="L76" i="114"/>
  <c r="L79" i="114" s="1"/>
  <c r="L19" i="7" s="1"/>
  <c r="L99" i="7" s="1"/>
  <c r="L65" i="113"/>
  <c r="L64" i="113"/>
  <c r="L66" i="113"/>
  <c r="K65" i="129"/>
  <c r="K67" i="129"/>
  <c r="K64" i="129"/>
  <c r="E76" i="129" s="1"/>
  <c r="E79" i="129" s="1"/>
  <c r="E33" i="7" s="1"/>
  <c r="K66" i="129"/>
  <c r="Q21" i="19"/>
  <c r="L3" i="92"/>
  <c r="L27" i="92" s="1"/>
  <c r="L39" i="92" s="1"/>
  <c r="L43" i="92" s="1"/>
  <c r="L61" i="7" s="1"/>
  <c r="T22" i="95"/>
  <c r="P3" i="117" s="1"/>
  <c r="P11" i="117" s="1"/>
  <c r="O3" i="117"/>
  <c r="O11" i="117" s="1"/>
  <c r="E72" i="128"/>
  <c r="L70" i="128"/>
  <c r="J70" i="128"/>
  <c r="K70" i="128"/>
  <c r="E71" i="128"/>
  <c r="T27" i="95"/>
  <c r="P3" i="123" s="1"/>
  <c r="P11" i="123" s="1"/>
  <c r="O3" i="123"/>
  <c r="O11" i="123" s="1"/>
  <c r="V72" i="113"/>
  <c r="T72" i="113"/>
  <c r="S71" i="126"/>
  <c r="L76" i="126" s="1"/>
  <c r="L79" i="126" s="1"/>
  <c r="L30" i="7" s="1"/>
  <c r="L110" i="7" s="1"/>
  <c r="R71" i="126"/>
  <c r="K76" i="126" s="1"/>
  <c r="K79" i="126" s="1"/>
  <c r="K30" i="7" s="1"/>
  <c r="K110" i="7" s="1"/>
  <c r="P71" i="126"/>
  <c r="I76" i="126" s="1"/>
  <c r="I79" i="126" s="1"/>
  <c r="I30" i="7" s="1"/>
  <c r="I110" i="7" s="1"/>
  <c r="T71" i="126"/>
  <c r="Q71" i="126"/>
  <c r="J76" i="126" s="1"/>
  <c r="J79" i="126" s="1"/>
  <c r="J30" i="7" s="1"/>
  <c r="J110" i="7" s="1"/>
  <c r="C76" i="100"/>
  <c r="C79" i="100" s="1"/>
  <c r="C7" i="7" s="1"/>
  <c r="T10" i="95"/>
  <c r="P3" i="110" s="1"/>
  <c r="P11" i="110" s="1"/>
  <c r="O3" i="110"/>
  <c r="O11" i="110" s="1"/>
  <c r="I72" i="132"/>
  <c r="C76" i="132" s="1"/>
  <c r="C79" i="132" s="1"/>
  <c r="C38" i="7" s="1"/>
  <c r="C118" i="7" s="1"/>
  <c r="J72" i="132"/>
  <c r="K72" i="132"/>
  <c r="O23" i="102"/>
  <c r="O27" i="102"/>
  <c r="T64" i="132"/>
  <c r="T66" i="132"/>
  <c r="T67" i="132"/>
  <c r="T65" i="132"/>
  <c r="P27" i="99"/>
  <c r="P23" i="99"/>
  <c r="S66" i="101"/>
  <c r="S65" i="101"/>
  <c r="S64" i="101"/>
  <c r="S67" i="101"/>
  <c r="L72" i="114"/>
  <c r="I72" i="114"/>
  <c r="J72" i="114"/>
  <c r="D76" i="114" s="1"/>
  <c r="D79" i="114" s="1"/>
  <c r="D19" i="7" s="1"/>
  <c r="K72" i="114"/>
  <c r="J76" i="127"/>
  <c r="J79" i="127" s="1"/>
  <c r="J31" i="7" s="1"/>
  <c r="J111" i="7" s="1"/>
  <c r="I76" i="129"/>
  <c r="I79" i="129" s="1"/>
  <c r="I33" i="7" s="1"/>
  <c r="I113" i="7" s="1"/>
  <c r="L76" i="134"/>
  <c r="L79" i="134" s="1"/>
  <c r="L39" i="7" s="1"/>
  <c r="L119" i="7" s="1"/>
  <c r="S72" i="122"/>
  <c r="P72" i="122"/>
  <c r="I76" i="122" s="1"/>
  <c r="I79" i="122" s="1"/>
  <c r="I26" i="7" s="1"/>
  <c r="I106" i="7" s="1"/>
  <c r="R72" i="122"/>
  <c r="Q72" i="122"/>
  <c r="T72" i="122"/>
  <c r="R72" i="118"/>
  <c r="K76" i="118" s="1"/>
  <c r="K79" i="118" s="1"/>
  <c r="K23" i="7" s="1"/>
  <c r="K103" i="7" s="1"/>
  <c r="Q72" i="118"/>
  <c r="J76" i="118" s="1"/>
  <c r="J79" i="118" s="1"/>
  <c r="J23" i="7" s="1"/>
  <c r="J103" i="7" s="1"/>
  <c r="P72" i="118"/>
  <c r="I76" i="118" s="1"/>
  <c r="I79" i="118" s="1"/>
  <c r="I23" i="7" s="1"/>
  <c r="I103" i="7" s="1"/>
  <c r="T72" i="118"/>
  <c r="M76" i="118" s="1"/>
  <c r="M79" i="118" s="1"/>
  <c r="M23" i="7" s="1"/>
  <c r="S72" i="118"/>
  <c r="L76" i="118" s="1"/>
  <c r="L79" i="118" s="1"/>
  <c r="L23" i="7" s="1"/>
  <c r="N65" i="119"/>
  <c r="N67" i="119"/>
  <c r="N64" i="119"/>
  <c r="N66" i="119"/>
  <c r="O27" i="113"/>
  <c r="O23" i="113"/>
  <c r="U70" i="113" s="1"/>
  <c r="F3" i="115"/>
  <c r="F11" i="115" s="1"/>
  <c r="K20" i="95"/>
  <c r="D76" i="121"/>
  <c r="D79" i="121" s="1"/>
  <c r="D25" i="7" s="1"/>
  <c r="N23" i="101"/>
  <c r="N27" i="101"/>
  <c r="D76" i="107"/>
  <c r="D79" i="107" s="1"/>
  <c r="D14" i="7" s="1"/>
  <c r="J76" i="100"/>
  <c r="J79" i="100" s="1"/>
  <c r="J7" i="7" s="1"/>
  <c r="J87" i="7" s="1"/>
  <c r="J76" i="125"/>
  <c r="J79" i="125" s="1"/>
  <c r="J29" i="7" s="1"/>
  <c r="J109" i="7" s="1"/>
  <c r="O27" i="127"/>
  <c r="O23" i="127"/>
  <c r="O23" i="99"/>
  <c r="O27" i="99"/>
  <c r="R25" i="19"/>
  <c r="M3" i="77"/>
  <c r="M27" i="77" s="1"/>
  <c r="M39" i="77" s="1"/>
  <c r="M43" i="77" s="1"/>
  <c r="M65" i="7" s="1"/>
  <c r="U72" i="108"/>
  <c r="K76" i="129"/>
  <c r="K79" i="129" s="1"/>
  <c r="K33" i="7" s="1"/>
  <c r="K113" i="7" s="1"/>
  <c r="F23" i="127"/>
  <c r="F27" i="127"/>
  <c r="L76" i="99"/>
  <c r="L79" i="99" s="1"/>
  <c r="L6" i="7" s="1"/>
  <c r="U72" i="105"/>
  <c r="N27" i="130"/>
  <c r="N23" i="130"/>
  <c r="N70" i="119"/>
  <c r="N71" i="119"/>
  <c r="N72" i="119"/>
  <c r="P27" i="113"/>
  <c r="P23" i="113"/>
  <c r="V70" i="113" s="1"/>
  <c r="E23" i="115"/>
  <c r="E27" i="115"/>
  <c r="W72" i="97"/>
  <c r="V72" i="97"/>
  <c r="U72" i="97"/>
  <c r="T25" i="95"/>
  <c r="P3" i="121" s="1"/>
  <c r="P11" i="121" s="1"/>
  <c r="O3" i="121"/>
  <c r="O11" i="121" s="1"/>
  <c r="L65" i="125"/>
  <c r="L67" i="125"/>
  <c r="L64" i="125"/>
  <c r="L66" i="125"/>
  <c r="M76" i="131"/>
  <c r="M79" i="131" s="1"/>
  <c r="M36" i="7" s="1"/>
  <c r="M116" i="7" s="1"/>
  <c r="C76" i="114"/>
  <c r="C79" i="114" s="1"/>
  <c r="C19" i="7" s="1"/>
  <c r="C99" i="7" s="1"/>
  <c r="I76" i="123"/>
  <c r="I79" i="123" s="1"/>
  <c r="I27" i="7" s="1"/>
  <c r="I107" i="7" s="1"/>
  <c r="T64" i="116"/>
  <c r="T66" i="116"/>
  <c r="T65" i="116"/>
  <c r="T67" i="116"/>
  <c r="P71" i="99"/>
  <c r="I76" i="99" s="1"/>
  <c r="I79" i="99" s="1"/>
  <c r="I6" i="7" s="1"/>
  <c r="I86" i="7" s="1"/>
  <c r="T71" i="99"/>
  <c r="R71" i="99"/>
  <c r="K76" i="99" s="1"/>
  <c r="K79" i="99" s="1"/>
  <c r="K6" i="7" s="1"/>
  <c r="Q71" i="99"/>
  <c r="S71" i="99"/>
  <c r="L71" i="131"/>
  <c r="L70" i="131"/>
  <c r="L72" i="131"/>
  <c r="K76" i="100"/>
  <c r="K79" i="100" s="1"/>
  <c r="K7" i="7" s="1"/>
  <c r="K87" i="7" s="1"/>
  <c r="H27" i="113"/>
  <c r="H23" i="113"/>
  <c r="S26" i="19"/>
  <c r="N3" i="78"/>
  <c r="N27" i="78" s="1"/>
  <c r="N39" i="78" s="1"/>
  <c r="N43" i="78" s="1"/>
  <c r="N66" i="7" s="1"/>
  <c r="T65" i="133"/>
  <c r="T64" i="133"/>
  <c r="T66" i="133"/>
  <c r="T67" i="133"/>
  <c r="P71" i="125"/>
  <c r="T71" i="125"/>
  <c r="S71" i="125"/>
  <c r="R71" i="125"/>
  <c r="K76" i="125" s="1"/>
  <c r="K79" i="125" s="1"/>
  <c r="K29" i="7" s="1"/>
  <c r="K109" i="7" s="1"/>
  <c r="Q71" i="125"/>
  <c r="P23" i="108"/>
  <c r="W70" i="108" s="1"/>
  <c r="P27" i="108"/>
  <c r="K65" i="132"/>
  <c r="E76" i="132" s="1"/>
  <c r="E79" i="132" s="1"/>
  <c r="E38" i="7" s="1"/>
  <c r="K66" i="132"/>
  <c r="F27" i="97"/>
  <c r="F23" i="97"/>
  <c r="V72" i="109"/>
  <c r="U72" i="109"/>
  <c r="P72" i="114"/>
  <c r="R72" i="114"/>
  <c r="O72" i="114"/>
  <c r="Q72" i="114"/>
  <c r="K76" i="114" s="1"/>
  <c r="K79" i="114" s="1"/>
  <c r="K19" i="7" s="1"/>
  <c r="K99" i="7" s="1"/>
  <c r="S72" i="114"/>
  <c r="M76" i="114" s="1"/>
  <c r="M79" i="114" s="1"/>
  <c r="M19" i="7" s="1"/>
  <c r="F27" i="118"/>
  <c r="F23" i="118"/>
  <c r="F27" i="124"/>
  <c r="F23" i="124"/>
  <c r="P71" i="129"/>
  <c r="J76" i="129" s="1"/>
  <c r="J79" i="129" s="1"/>
  <c r="J33" i="7" s="1"/>
  <c r="J113" i="7" s="1"/>
  <c r="R71" i="129"/>
  <c r="L76" i="129" s="1"/>
  <c r="L79" i="129" s="1"/>
  <c r="L33" i="7" s="1"/>
  <c r="L113" i="7" s="1"/>
  <c r="O71" i="129"/>
  <c r="Q71" i="129"/>
  <c r="S71" i="129"/>
  <c r="M76" i="129" s="1"/>
  <c r="M79" i="129" s="1"/>
  <c r="M33" i="7" s="1"/>
  <c r="D76" i="125"/>
  <c r="D79" i="125" s="1"/>
  <c r="D29" i="7" s="1"/>
  <c r="D76" i="106"/>
  <c r="D79" i="106" s="1"/>
  <c r="D13" i="7" s="1"/>
  <c r="M71" i="108"/>
  <c r="M70" i="108"/>
  <c r="M72" i="108"/>
  <c r="L65" i="127"/>
  <c r="L64" i="127"/>
  <c r="L67" i="127"/>
  <c r="L66" i="127"/>
  <c r="K65" i="114"/>
  <c r="K66" i="114"/>
  <c r="K64" i="114"/>
  <c r="K67" i="114"/>
  <c r="R71" i="112"/>
  <c r="S71" i="112"/>
  <c r="M76" i="112" s="1"/>
  <c r="M79" i="112" s="1"/>
  <c r="M17" i="7" s="1"/>
  <c r="Q71" i="112"/>
  <c r="P71" i="112"/>
  <c r="J76" i="112" s="1"/>
  <c r="J79" i="112" s="1"/>
  <c r="J17" i="7" s="1"/>
  <c r="J97" i="7" s="1"/>
  <c r="O71" i="112"/>
  <c r="G23" i="131"/>
  <c r="G27" i="131"/>
  <c r="L111" i="7"/>
  <c r="F23" i="121"/>
  <c r="F27" i="121"/>
  <c r="P27" i="112"/>
  <c r="P23" i="112"/>
  <c r="I76" i="114"/>
  <c r="I79" i="114" s="1"/>
  <c r="I19" i="7" s="1"/>
  <c r="I99" i="7" s="1"/>
  <c r="R71" i="134"/>
  <c r="K76" i="134" s="1"/>
  <c r="K79" i="134" s="1"/>
  <c r="K39" i="7" s="1"/>
  <c r="K119" i="7" s="1"/>
  <c r="T71" i="134"/>
  <c r="Q71" i="134"/>
  <c r="S71" i="134"/>
  <c r="P71" i="134"/>
  <c r="V64" i="100"/>
  <c r="V66" i="100"/>
  <c r="V65" i="100"/>
  <c r="V67" i="100"/>
  <c r="C76" i="115"/>
  <c r="C79" i="115" s="1"/>
  <c r="C20" i="7" s="1"/>
  <c r="C100" i="7" s="1"/>
  <c r="D76" i="118"/>
  <c r="D79" i="118" s="1"/>
  <c r="D23" i="7" s="1"/>
  <c r="K6" i="19"/>
  <c r="F3" i="60"/>
  <c r="F27" i="60" s="1"/>
  <c r="F39" i="60" s="1"/>
  <c r="F43" i="60" s="1"/>
  <c r="F46" i="7" s="1"/>
  <c r="O23" i="108"/>
  <c r="V70" i="108" s="1"/>
  <c r="O27" i="108"/>
  <c r="M70" i="134"/>
  <c r="M71" i="134"/>
  <c r="D76" i="126"/>
  <c r="D79" i="126" s="1"/>
  <c r="D30" i="7" s="1"/>
  <c r="L70" i="123"/>
  <c r="L72" i="123"/>
  <c r="T71" i="116"/>
  <c r="T64" i="113"/>
  <c r="T66" i="113"/>
  <c r="T65" i="113"/>
  <c r="T67" i="113"/>
  <c r="S20" i="19"/>
  <c r="N3" i="72"/>
  <c r="N27" i="72" s="1"/>
  <c r="N39" i="72" s="1"/>
  <c r="N43" i="72" s="1"/>
  <c r="N60" i="7" s="1"/>
  <c r="M72" i="109"/>
  <c r="T72" i="132"/>
  <c r="T13" i="95"/>
  <c r="P3" i="106" s="1"/>
  <c r="P11" i="106" s="1"/>
  <c r="O3" i="106"/>
  <c r="O11" i="106" s="1"/>
  <c r="K65" i="115"/>
  <c r="K64" i="115"/>
  <c r="K66" i="115"/>
  <c r="K67" i="115"/>
  <c r="P72" i="121"/>
  <c r="I76" i="121" s="1"/>
  <c r="I79" i="121" s="1"/>
  <c r="I25" i="7" s="1"/>
  <c r="I105" i="7" s="1"/>
  <c r="T72" i="121"/>
  <c r="M76" i="121" s="1"/>
  <c r="M79" i="121" s="1"/>
  <c r="M25" i="7" s="1"/>
  <c r="R72" i="121"/>
  <c r="K76" i="121" s="1"/>
  <c r="K79" i="121" s="1"/>
  <c r="K25" i="7" s="1"/>
  <c r="K105" i="7" s="1"/>
  <c r="Q72" i="121"/>
  <c r="J76" i="121" s="1"/>
  <c r="J79" i="121" s="1"/>
  <c r="J25" i="7" s="1"/>
  <c r="J105" i="7" s="1"/>
  <c r="S72" i="121"/>
  <c r="L76" i="121" s="1"/>
  <c r="L79" i="121" s="1"/>
  <c r="L25" i="7" s="1"/>
  <c r="L105" i="7" s="1"/>
  <c r="N27" i="117"/>
  <c r="N23" i="117"/>
  <c r="U70" i="117" s="1"/>
  <c r="U71" i="134"/>
  <c r="N72" i="128"/>
  <c r="M72" i="128"/>
  <c r="T66" i="130"/>
  <c r="T64" i="130"/>
  <c r="T65" i="130"/>
  <c r="T67" i="130"/>
  <c r="L72" i="102"/>
  <c r="J72" i="102"/>
  <c r="C76" i="102" s="1"/>
  <c r="C79" i="102" s="1"/>
  <c r="C9" i="7" s="1"/>
  <c r="K72" i="102"/>
  <c r="O3" i="101"/>
  <c r="O11" i="101" s="1"/>
  <c r="T8" i="95"/>
  <c r="P3" i="101" s="1"/>
  <c r="P11" i="101" s="1"/>
  <c r="T72" i="115"/>
  <c r="M76" i="115" s="1"/>
  <c r="M79" i="115" s="1"/>
  <c r="M20" i="7" s="1"/>
  <c r="M100" i="7" s="1"/>
  <c r="R72" i="115"/>
  <c r="K76" i="115" s="1"/>
  <c r="K79" i="115" s="1"/>
  <c r="K20" i="7" s="1"/>
  <c r="K100" i="7" s="1"/>
  <c r="S72" i="115"/>
  <c r="L76" i="115" s="1"/>
  <c r="L79" i="115" s="1"/>
  <c r="L20" i="7" s="1"/>
  <c r="L100" i="7" s="1"/>
  <c r="Q72" i="115"/>
  <c r="J76" i="115" s="1"/>
  <c r="J79" i="115" s="1"/>
  <c r="J20" i="7" s="1"/>
  <c r="J100" i="7" s="1"/>
  <c r="P72" i="115"/>
  <c r="I76" i="115" s="1"/>
  <c r="I79" i="115" s="1"/>
  <c r="I20" i="7" s="1"/>
  <c r="I100" i="7" s="1"/>
  <c r="N27" i="110"/>
  <c r="N23" i="110"/>
  <c r="N23" i="121"/>
  <c r="N27" i="121"/>
  <c r="L70" i="125"/>
  <c r="L71" i="125"/>
  <c r="K70" i="132"/>
  <c r="T72" i="133"/>
  <c r="R72" i="133"/>
  <c r="Q72" i="133"/>
  <c r="J76" i="133" s="1"/>
  <c r="J79" i="133" s="1"/>
  <c r="J37" i="7" s="1"/>
  <c r="J117" i="7" s="1"/>
  <c r="P72" i="133"/>
  <c r="S72" i="133"/>
  <c r="V72" i="100"/>
  <c r="U72" i="100"/>
  <c r="W72" i="100"/>
  <c r="Q72" i="117"/>
  <c r="S72" i="117"/>
  <c r="T72" i="117"/>
  <c r="P72" i="117"/>
  <c r="I76" i="117" s="1"/>
  <c r="I79" i="117" s="1"/>
  <c r="I22" i="7" s="1"/>
  <c r="I102" i="7" s="1"/>
  <c r="R72" i="117"/>
  <c r="W71" i="119"/>
  <c r="U71" i="119"/>
  <c r="U66" i="102"/>
  <c r="U64" i="102"/>
  <c r="U67" i="102"/>
  <c r="U65" i="102"/>
  <c r="M76" i="124"/>
  <c r="M79" i="124" s="1"/>
  <c r="M28" i="7" s="1"/>
  <c r="S72" i="102"/>
  <c r="Q72" i="102"/>
  <c r="J76" i="102" s="1"/>
  <c r="J79" i="102" s="1"/>
  <c r="J9" i="7" s="1"/>
  <c r="J89" i="7" s="1"/>
  <c r="T72" i="102"/>
  <c r="R72" i="102"/>
  <c r="K76" i="102" s="1"/>
  <c r="K79" i="102" s="1"/>
  <c r="K9" i="7" s="1"/>
  <c r="K89" i="7" s="1"/>
  <c r="P72" i="102"/>
  <c r="P27" i="115"/>
  <c r="P23" i="115"/>
  <c r="L65" i="98"/>
  <c r="L66" i="98"/>
  <c r="L64" i="98"/>
  <c r="L67" i="98"/>
  <c r="F72" i="99"/>
  <c r="U72" i="117"/>
  <c r="T19" i="95"/>
  <c r="P3" i="114" s="1"/>
  <c r="P11" i="114" s="1"/>
  <c r="O3" i="114"/>
  <c r="O11" i="114" s="1"/>
  <c r="C76" i="134"/>
  <c r="C79" i="134" s="1"/>
  <c r="C39" i="7" s="1"/>
  <c r="C119" i="7" s="1"/>
  <c r="U72" i="134"/>
  <c r="L65" i="131"/>
  <c r="L66" i="131"/>
  <c r="L64" i="131"/>
  <c r="F76" i="131" s="1"/>
  <c r="F79" i="131" s="1"/>
  <c r="F36" i="7" s="1"/>
  <c r="L67" i="131"/>
  <c r="P72" i="107"/>
  <c r="I76" i="107" s="1"/>
  <c r="I79" i="107" s="1"/>
  <c r="I14" i="7" s="1"/>
  <c r="I94" i="7" s="1"/>
  <c r="S72" i="107"/>
  <c r="R72" i="107"/>
  <c r="K76" i="107" s="1"/>
  <c r="K79" i="107" s="1"/>
  <c r="K14" i="7" s="1"/>
  <c r="K94" i="7" s="1"/>
  <c r="Q72" i="107"/>
  <c r="T72" i="107"/>
  <c r="L65" i="122"/>
  <c r="L64" i="122"/>
  <c r="E76" i="122" s="1"/>
  <c r="E79" i="122" s="1"/>
  <c r="E26" i="7" s="1"/>
  <c r="L66" i="122"/>
  <c r="L67" i="122"/>
  <c r="U71" i="98"/>
  <c r="N76" i="131"/>
  <c r="N79" i="131" s="1"/>
  <c r="N36" i="7" s="1"/>
  <c r="N116" i="7" s="1"/>
  <c r="V72" i="131"/>
  <c r="U72" i="131"/>
  <c r="T72" i="131"/>
  <c r="L65" i="105"/>
  <c r="L66" i="105"/>
  <c r="L64" i="105"/>
  <c r="L67" i="105"/>
  <c r="O27" i="134"/>
  <c r="O23" i="134"/>
  <c r="V70" i="134" s="1"/>
  <c r="U71" i="129"/>
  <c r="T71" i="129"/>
  <c r="T34" i="95"/>
  <c r="P3" i="130" s="1"/>
  <c r="P11" i="130" s="1"/>
  <c r="O3" i="130"/>
  <c r="O11" i="130" s="1"/>
  <c r="U64" i="108"/>
  <c r="N76" i="108" s="1"/>
  <c r="N79" i="108" s="1"/>
  <c r="N15" i="7" s="1"/>
  <c r="U66" i="108"/>
  <c r="U65" i="108"/>
  <c r="U67" i="108"/>
  <c r="L65" i="102"/>
  <c r="L66" i="102"/>
  <c r="L64" i="102"/>
  <c r="L67" i="102"/>
  <c r="U64" i="119"/>
  <c r="U66" i="119"/>
  <c r="U67" i="119"/>
  <c r="U65" i="119"/>
  <c r="J76" i="130"/>
  <c r="J79" i="130" s="1"/>
  <c r="J34" i="7" s="1"/>
  <c r="J114" i="7" s="1"/>
  <c r="D76" i="122"/>
  <c r="D79" i="122" s="1"/>
  <c r="D26" i="7" s="1"/>
  <c r="N23" i="104"/>
  <c r="N27" i="104"/>
  <c r="D76" i="134"/>
  <c r="D79" i="134" s="1"/>
  <c r="D39" i="7" s="1"/>
  <c r="D119" i="7" s="1"/>
  <c r="Q72" i="127"/>
  <c r="P72" i="127"/>
  <c r="I76" i="127" s="1"/>
  <c r="I79" i="127" s="1"/>
  <c r="I31" i="7" s="1"/>
  <c r="I111" i="7" s="1"/>
  <c r="S72" i="127"/>
  <c r="L76" i="127" s="1"/>
  <c r="L79" i="127" s="1"/>
  <c r="L31" i="7" s="1"/>
  <c r="R72" i="127"/>
  <c r="K76" i="127" s="1"/>
  <c r="K79" i="127" s="1"/>
  <c r="K31" i="7" s="1"/>
  <c r="K111" i="7" s="1"/>
  <c r="T72" i="127"/>
  <c r="M76" i="127" s="1"/>
  <c r="M79" i="127" s="1"/>
  <c r="M31" i="7" s="1"/>
  <c r="R71" i="132"/>
  <c r="L76" i="132" s="1"/>
  <c r="L79" i="132" s="1"/>
  <c r="L38" i="7" s="1"/>
  <c r="L118" i="7" s="1"/>
  <c r="Q71" i="132"/>
  <c r="K76" i="132" s="1"/>
  <c r="K79" i="132" s="1"/>
  <c r="K38" i="7" s="1"/>
  <c r="K118" i="7" s="1"/>
  <c r="S71" i="132"/>
  <c r="M76" i="132" s="1"/>
  <c r="M79" i="132" s="1"/>
  <c r="M38" i="7" s="1"/>
  <c r="M118" i="7" s="1"/>
  <c r="O71" i="132"/>
  <c r="I76" i="132" s="1"/>
  <c r="I79" i="132" s="1"/>
  <c r="I38" i="7" s="1"/>
  <c r="I118" i="7" s="1"/>
  <c r="P71" i="132"/>
  <c r="J76" i="132" s="1"/>
  <c r="J79" i="132" s="1"/>
  <c r="J38" i="7" s="1"/>
  <c r="J118" i="7" s="1"/>
  <c r="M65" i="108"/>
  <c r="M66" i="108"/>
  <c r="M64" i="108"/>
  <c r="M67" i="108"/>
  <c r="K65" i="112"/>
  <c r="K64" i="112"/>
  <c r="K67" i="112"/>
  <c r="K66" i="112"/>
  <c r="L71" i="133"/>
  <c r="L70" i="133"/>
  <c r="O23" i="132"/>
  <c r="O27" i="132"/>
  <c r="P27" i="127"/>
  <c r="P23" i="127"/>
  <c r="K65" i="110"/>
  <c r="K66" i="110"/>
  <c r="K67" i="110"/>
  <c r="K64" i="110"/>
  <c r="N27" i="124"/>
  <c r="N23" i="124"/>
  <c r="U70" i="124" s="1"/>
  <c r="W66" i="100"/>
  <c r="W64" i="100"/>
  <c r="W67" i="100"/>
  <c r="W65" i="100"/>
  <c r="L72" i="124"/>
  <c r="L70" i="124"/>
  <c r="K71" i="100"/>
  <c r="K70" i="100"/>
  <c r="U71" i="117"/>
  <c r="D76" i="116"/>
  <c r="D79" i="116" s="1"/>
  <c r="D21" i="7" s="1"/>
  <c r="M72" i="105"/>
  <c r="O27" i="107"/>
  <c r="O23" i="107"/>
  <c r="V72" i="107" s="1"/>
  <c r="F76" i="117"/>
  <c r="F79" i="117" s="1"/>
  <c r="F22" i="7" s="1"/>
  <c r="Q23" i="19"/>
  <c r="L3" i="75"/>
  <c r="L27" i="75" s="1"/>
  <c r="L39" i="75" s="1"/>
  <c r="L43" i="75" s="1"/>
  <c r="L63" i="7" s="1"/>
  <c r="R71" i="109"/>
  <c r="S71" i="109"/>
  <c r="Q71" i="109"/>
  <c r="J76" i="109" s="1"/>
  <c r="J79" i="109" s="1"/>
  <c r="J16" i="7" s="1"/>
  <c r="J96" i="7" s="1"/>
  <c r="T71" i="109"/>
  <c r="M76" i="109" s="1"/>
  <c r="M79" i="109" s="1"/>
  <c r="M16" i="7" s="1"/>
  <c r="M96" i="7" s="1"/>
  <c r="P71" i="109"/>
  <c r="I76" i="109" s="1"/>
  <c r="I79" i="109" s="1"/>
  <c r="I16" i="7" s="1"/>
  <c r="I96" i="7" s="1"/>
  <c r="K72" i="115"/>
  <c r="M76" i="106"/>
  <c r="M79" i="106" s="1"/>
  <c r="M13" i="7" s="1"/>
  <c r="S71" i="131"/>
  <c r="P71" i="131"/>
  <c r="R71" i="131"/>
  <c r="L76" i="131" s="1"/>
  <c r="L79" i="131" s="1"/>
  <c r="L36" i="7" s="1"/>
  <c r="L116" i="7" s="1"/>
  <c r="O71" i="131"/>
  <c r="Q71" i="131"/>
  <c r="F23" i="112"/>
  <c r="F27" i="112"/>
  <c r="F23" i="106"/>
  <c r="F27" i="106"/>
  <c r="S71" i="102"/>
  <c r="L76" i="102" s="1"/>
  <c r="L79" i="102" s="1"/>
  <c r="L9" i="7" s="1"/>
  <c r="L89" i="7" s="1"/>
  <c r="T71" i="102"/>
  <c r="P71" i="102"/>
  <c r="R71" i="102"/>
  <c r="Q71" i="102"/>
  <c r="U67" i="122"/>
  <c r="U64" i="122"/>
  <c r="U66" i="122"/>
  <c r="U65" i="122"/>
  <c r="F23" i="109"/>
  <c r="F27" i="109"/>
  <c r="F27" i="122"/>
  <c r="F23" i="122"/>
  <c r="S12" i="19"/>
  <c r="N3" i="64"/>
  <c r="N27" i="64" s="1"/>
  <c r="N39" i="64" s="1"/>
  <c r="N43" i="64" s="1"/>
  <c r="N52" i="7" s="1"/>
  <c r="S18" i="19"/>
  <c r="N3" i="70"/>
  <c r="N27" i="70" s="1"/>
  <c r="N39" i="70" s="1"/>
  <c r="N43" i="70" s="1"/>
  <c r="N58" i="7" s="1"/>
  <c r="S27" i="19"/>
  <c r="N3" i="79"/>
  <c r="N27" i="79" s="1"/>
  <c r="N39" i="79" s="1"/>
  <c r="N43" i="79" s="1"/>
  <c r="N67" i="7" s="1"/>
  <c r="H27" i="119"/>
  <c r="H23" i="119"/>
  <c r="F23" i="126"/>
  <c r="F27" i="126"/>
  <c r="D76" i="123"/>
  <c r="D79" i="123" s="1"/>
  <c r="D27" i="7" s="1"/>
  <c r="T71" i="113"/>
  <c r="V71" i="113"/>
  <c r="U71" i="113"/>
  <c r="V71" i="122"/>
  <c r="U71" i="122"/>
  <c r="W71" i="108"/>
  <c r="U71" i="108"/>
  <c r="L71" i="121"/>
  <c r="L70" i="121"/>
  <c r="N70" i="113"/>
  <c r="I70" i="113"/>
  <c r="K70" i="113"/>
  <c r="J70" i="113"/>
  <c r="M70" i="113"/>
  <c r="L70" i="113"/>
  <c r="U72" i="125"/>
  <c r="P27" i="134"/>
  <c r="P23" i="134"/>
  <c r="W70" i="134" s="1"/>
  <c r="D76" i="112"/>
  <c r="D79" i="112" s="1"/>
  <c r="D17" i="7" s="1"/>
  <c r="R8" i="19"/>
  <c r="M3" i="62"/>
  <c r="M27" i="62" s="1"/>
  <c r="M39" i="62" s="1"/>
  <c r="M43" i="62" s="1"/>
  <c r="M48" i="7" s="1"/>
  <c r="K76" i="122"/>
  <c r="K79" i="122" s="1"/>
  <c r="K26" i="7" s="1"/>
  <c r="K106" i="7" s="1"/>
  <c r="O23" i="129"/>
  <c r="U70" i="129" s="1"/>
  <c r="O27" i="129"/>
  <c r="T72" i="130"/>
  <c r="P72" i="130"/>
  <c r="I76" i="130" s="1"/>
  <c r="I79" i="130" s="1"/>
  <c r="I34" i="7" s="1"/>
  <c r="I114" i="7" s="1"/>
  <c r="R72" i="130"/>
  <c r="Q72" i="130"/>
  <c r="S72" i="130"/>
  <c r="L76" i="130" s="1"/>
  <c r="L79" i="130" s="1"/>
  <c r="L34" i="7" s="1"/>
  <c r="N77" i="50"/>
  <c r="N80" i="50" s="1"/>
  <c r="N35" i="7" s="1"/>
  <c r="N115" i="7" s="1"/>
  <c r="T65" i="99"/>
  <c r="T66" i="99"/>
  <c r="T64" i="99"/>
  <c r="M76" i="99" s="1"/>
  <c r="M79" i="99" s="1"/>
  <c r="M6" i="7" s="1"/>
  <c r="T67" i="99"/>
  <c r="T11" i="95"/>
  <c r="P3" i="104" s="1"/>
  <c r="P11" i="104" s="1"/>
  <c r="O3" i="104"/>
  <c r="O11" i="104" s="1"/>
  <c r="N23" i="98"/>
  <c r="U70" i="98" s="1"/>
  <c r="N27" i="98"/>
  <c r="U66" i="98" s="1"/>
  <c r="U66" i="134"/>
  <c r="U64" i="134"/>
  <c r="U65" i="134"/>
  <c r="U67" i="134"/>
  <c r="U67" i="131"/>
  <c r="U64" i="131"/>
  <c r="U66" i="131"/>
  <c r="U65" i="131"/>
  <c r="L65" i="106"/>
  <c r="L64" i="106"/>
  <c r="L67" i="106"/>
  <c r="L66" i="106"/>
  <c r="O23" i="122"/>
  <c r="O27" i="122"/>
  <c r="L65" i="133"/>
  <c r="L66" i="133"/>
  <c r="L64" i="133"/>
  <c r="L67" i="133"/>
  <c r="T64" i="104"/>
  <c r="T67" i="104"/>
  <c r="T65" i="104"/>
  <c r="T66" i="104"/>
  <c r="U72" i="102"/>
  <c r="W72" i="102"/>
  <c r="P23" i="132"/>
  <c r="P27" i="132"/>
  <c r="J27" i="19"/>
  <c r="E3" i="79"/>
  <c r="E27" i="79" s="1"/>
  <c r="E39" i="79" s="1"/>
  <c r="E43" i="79" s="1"/>
  <c r="E67" i="7" s="1"/>
  <c r="T28" i="95"/>
  <c r="P3" i="124" s="1"/>
  <c r="P11" i="124" s="1"/>
  <c r="O3" i="124"/>
  <c r="O11" i="124" s="1"/>
  <c r="M65" i="113"/>
  <c r="M66" i="113"/>
  <c r="M64" i="113"/>
  <c r="R71" i="119"/>
  <c r="K76" i="119" s="1"/>
  <c r="K79" i="119" s="1"/>
  <c r="K24" i="7" s="1"/>
  <c r="K104" i="7" s="1"/>
  <c r="T71" i="119"/>
  <c r="M76" i="119" s="1"/>
  <c r="M79" i="119" s="1"/>
  <c r="M24" i="7" s="1"/>
  <c r="Q71" i="119"/>
  <c r="P71" i="119"/>
  <c r="I76" i="119" s="1"/>
  <c r="I79" i="119" s="1"/>
  <c r="I24" i="7" s="1"/>
  <c r="I104" i="7" s="1"/>
  <c r="S71" i="119"/>
  <c r="L76" i="119" s="1"/>
  <c r="L79" i="119" s="1"/>
  <c r="L24" i="7" s="1"/>
  <c r="L104" i="7" s="1"/>
  <c r="L65" i="124"/>
  <c r="L64" i="124"/>
  <c r="L66" i="124"/>
  <c r="L67" i="124"/>
  <c r="S72" i="109"/>
  <c r="Q72" i="109"/>
  <c r="R72" i="109"/>
  <c r="K76" i="109" s="1"/>
  <c r="K79" i="109" s="1"/>
  <c r="K16" i="7" s="1"/>
  <c r="K96" i="7" s="1"/>
  <c r="T72" i="109"/>
  <c r="P72" i="109"/>
  <c r="U71" i="115"/>
  <c r="E76" i="134"/>
  <c r="E79" i="134" s="1"/>
  <c r="E39" i="7" s="1"/>
  <c r="O27" i="109"/>
  <c r="O23" i="109"/>
  <c r="E76" i="108"/>
  <c r="E79" i="108" s="1"/>
  <c r="E15" i="7" s="1"/>
  <c r="S72" i="101"/>
  <c r="Q72" i="101"/>
  <c r="K76" i="101" s="1"/>
  <c r="K79" i="101" s="1"/>
  <c r="L8" i="7" s="1"/>
  <c r="L88" i="7" s="1"/>
  <c r="P72" i="101"/>
  <c r="R72" i="101"/>
  <c r="O72" i="101"/>
  <c r="L72" i="116"/>
  <c r="P27" i="107"/>
  <c r="P23" i="107"/>
  <c r="W72" i="107" s="1"/>
  <c r="Q4" i="19"/>
  <c r="L3" i="6"/>
  <c r="L27" i="6" s="1"/>
  <c r="L39" i="6" s="1"/>
  <c r="L43" i="6" s="1"/>
  <c r="L44" i="7" s="1"/>
  <c r="D76" i="119"/>
  <c r="D79" i="119" s="1"/>
  <c r="D24" i="7" s="1"/>
  <c r="D104" i="7" s="1"/>
  <c r="K66" i="100"/>
  <c r="K65" i="100"/>
  <c r="K64" i="100"/>
  <c r="D76" i="100" s="1"/>
  <c r="D79" i="100" s="1"/>
  <c r="D7" i="7" s="1"/>
  <c r="D87" i="7" s="1"/>
  <c r="K67" i="100"/>
  <c r="L71" i="104"/>
  <c r="L70" i="104"/>
  <c r="S39" i="19"/>
  <c r="N3" i="91"/>
  <c r="N27" i="91" s="1"/>
  <c r="N39" i="91" s="1"/>
  <c r="N43" i="91" s="1"/>
  <c r="N79" i="7" s="1"/>
  <c r="F23" i="98"/>
  <c r="F27" i="98"/>
  <c r="S22" i="19"/>
  <c r="N3" i="74"/>
  <c r="N27" i="74" s="1"/>
  <c r="N39" i="74" s="1"/>
  <c r="N43" i="74" s="1"/>
  <c r="N62" i="7" s="1"/>
  <c r="F23" i="114"/>
  <c r="F27" i="114"/>
  <c r="G27" i="134"/>
  <c r="G23" i="134"/>
  <c r="O27" i="105"/>
  <c r="O23" i="105"/>
  <c r="J76" i="114"/>
  <c r="J79" i="114" s="1"/>
  <c r="J19" i="7" s="1"/>
  <c r="J99" i="7" s="1"/>
  <c r="M76" i="107"/>
  <c r="M79" i="107" s="1"/>
  <c r="M14" i="7" s="1"/>
  <c r="M94" i="7" s="1"/>
  <c r="O23" i="118"/>
  <c r="O27" i="118"/>
  <c r="D76" i="102"/>
  <c r="D79" i="102" s="1"/>
  <c r="D9" i="7" s="1"/>
  <c r="Q71" i="117"/>
  <c r="J76" i="117" s="1"/>
  <c r="J79" i="117" s="1"/>
  <c r="J22" i="7" s="1"/>
  <c r="J102" i="7" s="1"/>
  <c r="P71" i="117"/>
  <c r="T71" i="117"/>
  <c r="S71" i="117"/>
  <c r="L76" i="117" s="1"/>
  <c r="L79" i="117" s="1"/>
  <c r="L22" i="7" s="1"/>
  <c r="L102" i="7" s="1"/>
  <c r="R71" i="117"/>
  <c r="K76" i="117" s="1"/>
  <c r="K79" i="117" s="1"/>
  <c r="K22" i="7" s="1"/>
  <c r="K102" i="7" s="1"/>
  <c r="L65" i="121"/>
  <c r="L66" i="121"/>
  <c r="L64" i="121"/>
  <c r="L67" i="121"/>
  <c r="I71" i="113"/>
  <c r="N71" i="113"/>
  <c r="M71" i="113"/>
  <c r="K71" i="113"/>
  <c r="L71" i="113"/>
  <c r="J71" i="113"/>
  <c r="T64" i="129"/>
  <c r="T66" i="129"/>
  <c r="T65" i="129"/>
  <c r="T67" i="129"/>
  <c r="M76" i="126"/>
  <c r="M79" i="126" s="1"/>
  <c r="M30" i="7" s="1"/>
  <c r="L67" i="107"/>
  <c r="L65" i="107"/>
  <c r="L64" i="107"/>
  <c r="L66" i="107"/>
  <c r="U67" i="105"/>
  <c r="U65" i="105"/>
  <c r="U64" i="105"/>
  <c r="U66" i="105"/>
  <c r="J76" i="99"/>
  <c r="J79" i="99" s="1"/>
  <c r="J6" i="7" s="1"/>
  <c r="J71" i="109"/>
  <c r="K71" i="109"/>
  <c r="L71" i="109"/>
  <c r="S72" i="134"/>
  <c r="Q72" i="134"/>
  <c r="J76" i="134" s="1"/>
  <c r="J79" i="134" s="1"/>
  <c r="J39" i="7" s="1"/>
  <c r="J119" i="7" s="1"/>
  <c r="P72" i="134"/>
  <c r="I76" i="134" s="1"/>
  <c r="I79" i="134" s="1"/>
  <c r="I39" i="7" s="1"/>
  <c r="I119" i="7" s="1"/>
  <c r="T72" i="134"/>
  <c r="M76" i="134" s="1"/>
  <c r="M79" i="134" s="1"/>
  <c r="M39" i="7" s="1"/>
  <c r="M119" i="7" s="1"/>
  <c r="R72" i="134"/>
  <c r="O27" i="119"/>
  <c r="O23" i="119"/>
  <c r="V70" i="119" s="1"/>
  <c r="N76" i="97"/>
  <c r="N79" i="97" s="1"/>
  <c r="N4" i="7" s="1"/>
  <c r="I76" i="128"/>
  <c r="I79" i="128" s="1"/>
  <c r="I32" i="7" s="1"/>
  <c r="I112" i="7" s="1"/>
  <c r="U72" i="110"/>
  <c r="K76" i="105"/>
  <c r="K79" i="105" s="1"/>
  <c r="K12" i="7" s="1"/>
  <c r="K92" i="7" s="1"/>
  <c r="T72" i="112"/>
  <c r="M76" i="113"/>
  <c r="M79" i="113" s="1"/>
  <c r="M18" i="7" s="1"/>
  <c r="P23" i="129"/>
  <c r="V70" i="129" s="1"/>
  <c r="P27" i="129"/>
  <c r="N70" i="117"/>
  <c r="N71" i="117"/>
  <c r="K65" i="99"/>
  <c r="K64" i="99"/>
  <c r="K66" i="99"/>
  <c r="N27" i="126"/>
  <c r="N23" i="126"/>
  <c r="C76" i="131"/>
  <c r="C79" i="131" s="1"/>
  <c r="C36" i="7" s="1"/>
  <c r="C116" i="7" s="1"/>
  <c r="O76" i="97"/>
  <c r="O79" i="97" s="1"/>
  <c r="O4" i="7" s="1"/>
  <c r="T72" i="104"/>
  <c r="P72" i="104"/>
  <c r="I76" i="104" s="1"/>
  <c r="I79" i="104" s="1"/>
  <c r="I11" i="7" s="1"/>
  <c r="I91" i="7" s="1"/>
  <c r="Q72" i="104"/>
  <c r="J76" i="104" s="1"/>
  <c r="J79" i="104" s="1"/>
  <c r="J11" i="7" s="1"/>
  <c r="J91" i="7" s="1"/>
  <c r="R72" i="104"/>
  <c r="K76" i="104" s="1"/>
  <c r="K79" i="104" s="1"/>
  <c r="K11" i="7" s="1"/>
  <c r="K91" i="7" s="1"/>
  <c r="S72" i="104"/>
  <c r="L76" i="104" s="1"/>
  <c r="L79" i="104" s="1"/>
  <c r="L11" i="7" s="1"/>
  <c r="L91" i="7" s="1"/>
  <c r="P71" i="110"/>
  <c r="I76" i="110" s="1"/>
  <c r="I79" i="110" s="1"/>
  <c r="I10" i="7" s="1"/>
  <c r="I90" i="7" s="1"/>
  <c r="S71" i="110"/>
  <c r="L76" i="110" s="1"/>
  <c r="L79" i="110" s="1"/>
  <c r="L10" i="7" s="1"/>
  <c r="T71" i="110"/>
  <c r="M76" i="110" s="1"/>
  <c r="M79" i="110" s="1"/>
  <c r="M10" i="7" s="1"/>
  <c r="R71" i="110"/>
  <c r="K76" i="110" s="1"/>
  <c r="K79" i="110" s="1"/>
  <c r="K10" i="7" s="1"/>
  <c r="K90" i="7" s="1"/>
  <c r="Q71" i="110"/>
  <c r="H48" i="95"/>
  <c r="T5" i="95" s="1"/>
  <c r="P3" i="98" s="1"/>
  <c r="P11" i="98" s="1"/>
  <c r="S5" i="95"/>
  <c r="L71" i="106"/>
  <c r="L70" i="106"/>
  <c r="U65" i="109"/>
  <c r="U67" i="109"/>
  <c r="U64" i="109"/>
  <c r="U66" i="109"/>
  <c r="P23" i="122"/>
  <c r="P27" i="122"/>
  <c r="L71" i="118"/>
  <c r="E76" i="118" s="1"/>
  <c r="E79" i="118" s="1"/>
  <c r="E23" i="7" s="1"/>
  <c r="L70" i="118"/>
  <c r="U72" i="98"/>
  <c r="D76" i="127"/>
  <c r="D79" i="127" s="1"/>
  <c r="D31" i="7" s="1"/>
  <c r="R72" i="125"/>
  <c r="T72" i="125"/>
  <c r="M76" i="125" s="1"/>
  <c r="M79" i="125" s="1"/>
  <c r="M29" i="7" s="1"/>
  <c r="S72" i="125"/>
  <c r="L76" i="125" s="1"/>
  <c r="L79" i="125" s="1"/>
  <c r="L29" i="7" s="1"/>
  <c r="P72" i="125"/>
  <c r="I76" i="125" s="1"/>
  <c r="I79" i="125" s="1"/>
  <c r="I29" i="7" s="1"/>
  <c r="I109" i="7" s="1"/>
  <c r="Q72" i="125"/>
  <c r="N23" i="128"/>
  <c r="N27" i="128"/>
  <c r="N27" i="116"/>
  <c r="N23" i="116"/>
  <c r="L71" i="123"/>
  <c r="U72" i="127"/>
  <c r="V72" i="127"/>
  <c r="P23" i="109"/>
  <c r="P27" i="109"/>
  <c r="C76" i="108"/>
  <c r="C79" i="108" s="1"/>
  <c r="C15" i="7" s="1"/>
  <c r="C95" i="7" s="1"/>
  <c r="K72" i="99"/>
  <c r="J72" i="99"/>
  <c r="P23" i="102"/>
  <c r="P27" i="102"/>
  <c r="U64" i="127"/>
  <c r="U65" i="127"/>
  <c r="U66" i="127"/>
  <c r="U67" i="127"/>
  <c r="F23" i="116"/>
  <c r="F27" i="116"/>
  <c r="F23" i="104"/>
  <c r="F27" i="104"/>
  <c r="F23" i="132"/>
  <c r="F27" i="132"/>
  <c r="D23" i="101"/>
  <c r="D27" i="101"/>
  <c r="F23" i="130"/>
  <c r="F27" i="130"/>
  <c r="G27" i="128"/>
  <c r="G23" i="128"/>
  <c r="N70" i="128" s="1"/>
  <c r="G27" i="108"/>
  <c r="G23" i="108"/>
  <c r="P27" i="105"/>
  <c r="P23" i="105"/>
  <c r="W72" i="105" s="1"/>
  <c r="P27" i="118"/>
  <c r="P23" i="118"/>
  <c r="W72" i="118" s="1"/>
  <c r="T71" i="130"/>
  <c r="S71" i="130"/>
  <c r="Q71" i="130"/>
  <c r="R71" i="130"/>
  <c r="K76" i="130" s="1"/>
  <c r="K79" i="130" s="1"/>
  <c r="K34" i="7" s="1"/>
  <c r="K114" i="7" s="1"/>
  <c r="P71" i="130"/>
  <c r="S71" i="101"/>
  <c r="Q71" i="101"/>
  <c r="P71" i="101"/>
  <c r="J76" i="101" s="1"/>
  <c r="J79" i="101" s="1"/>
  <c r="K8" i="7" s="1"/>
  <c r="R71" i="101"/>
  <c r="L76" i="101" s="1"/>
  <c r="L79" i="101" s="1"/>
  <c r="M8" i="7" s="1"/>
  <c r="M88" i="7" s="1"/>
  <c r="O71" i="101"/>
  <c r="I76" i="101" s="1"/>
  <c r="I79" i="101" s="1"/>
  <c r="J8" i="7" s="1"/>
  <c r="J88" i="7" s="1"/>
  <c r="L65" i="130"/>
  <c r="L66" i="130"/>
  <c r="L64" i="130"/>
  <c r="L67" i="130"/>
  <c r="D76" i="130"/>
  <c r="D79" i="130" s="1"/>
  <c r="D34" i="7" s="1"/>
  <c r="F3" i="70"/>
  <c r="F27" i="70" s="1"/>
  <c r="F39" i="70" s="1"/>
  <c r="F43" i="70" s="1"/>
  <c r="F58" i="7" s="1"/>
  <c r="K18" i="19"/>
  <c r="E72" i="113"/>
  <c r="M23" i="98"/>
  <c r="T70" i="98" s="1"/>
  <c r="M27" i="98"/>
  <c r="L70" i="107"/>
  <c r="L72" i="107"/>
  <c r="E72" i="109"/>
  <c r="K70" i="109"/>
  <c r="J70" i="109"/>
  <c r="L70" i="109"/>
  <c r="S71" i="133"/>
  <c r="L76" i="133" s="1"/>
  <c r="L79" i="133" s="1"/>
  <c r="L37" i="7" s="1"/>
  <c r="P71" i="133"/>
  <c r="I76" i="133" s="1"/>
  <c r="I79" i="133" s="1"/>
  <c r="I37" i="7" s="1"/>
  <c r="I117" i="7" s="1"/>
  <c r="T71" i="133"/>
  <c r="Q71" i="133"/>
  <c r="R71" i="133"/>
  <c r="K76" i="133" s="1"/>
  <c r="K79" i="133" s="1"/>
  <c r="K37" i="7" s="1"/>
  <c r="K117" i="7" s="1"/>
  <c r="P23" i="119"/>
  <c r="W70" i="119" s="1"/>
  <c r="P27" i="119"/>
  <c r="U72" i="130"/>
  <c r="K76" i="128"/>
  <c r="K79" i="128" s="1"/>
  <c r="K32" i="7" s="1"/>
  <c r="K21" i="19"/>
  <c r="F3" i="92"/>
  <c r="F27" i="92" s="1"/>
  <c r="F39" i="92" s="1"/>
  <c r="F43" i="92" s="1"/>
  <c r="F61" i="7" s="1"/>
  <c r="N27" i="133"/>
  <c r="N23" i="133"/>
  <c r="U70" i="133" s="1"/>
  <c r="T71" i="114"/>
  <c r="V71" i="132"/>
  <c r="T71" i="132"/>
  <c r="U71" i="132"/>
  <c r="Q71" i="123"/>
  <c r="J76" i="123" s="1"/>
  <c r="J79" i="123" s="1"/>
  <c r="J27" i="7" s="1"/>
  <c r="J107" i="7" s="1"/>
  <c r="T71" i="123"/>
  <c r="P71" i="123"/>
  <c r="S71" i="123"/>
  <c r="L76" i="123" s="1"/>
  <c r="L79" i="123" s="1"/>
  <c r="L27" i="7" s="1"/>
  <c r="L107" i="7" s="1"/>
  <c r="R71" i="123"/>
  <c r="K76" i="123" s="1"/>
  <c r="K79" i="123" s="1"/>
  <c r="K27" i="7" s="1"/>
  <c r="K107" i="7" s="1"/>
  <c r="N65" i="117"/>
  <c r="N64" i="117"/>
  <c r="G76" i="117" s="1"/>
  <c r="G79" i="117" s="1"/>
  <c r="G22" i="7" s="1"/>
  <c r="M76" i="122"/>
  <c r="M79" i="122" s="1"/>
  <c r="M26" i="7" s="1"/>
  <c r="M106" i="7" s="1"/>
  <c r="T30" i="95"/>
  <c r="P3" i="126" s="1"/>
  <c r="P11" i="126" s="1"/>
  <c r="O3" i="126"/>
  <c r="O11" i="126" s="1"/>
  <c r="N66" i="117"/>
  <c r="T66" i="117"/>
  <c r="T64" i="117"/>
  <c r="T67" i="117"/>
  <c r="T65" i="117"/>
  <c r="Q72" i="100"/>
  <c r="T72" i="100"/>
  <c r="M76" i="100" s="1"/>
  <c r="M79" i="100" s="1"/>
  <c r="M7" i="7" s="1"/>
  <c r="S72" i="100"/>
  <c r="L76" i="100" s="1"/>
  <c r="L79" i="100" s="1"/>
  <c r="L7" i="7" s="1"/>
  <c r="L87" i="7" s="1"/>
  <c r="P72" i="100"/>
  <c r="I76" i="100" s="1"/>
  <c r="I79" i="100" s="1"/>
  <c r="I7" i="7" s="1"/>
  <c r="I87" i="7" s="1"/>
  <c r="R72" i="100"/>
  <c r="T66" i="123"/>
  <c r="T64" i="123"/>
  <c r="T65" i="123"/>
  <c r="T67" i="123"/>
  <c r="F3" i="99"/>
  <c r="F11" i="99" s="1"/>
  <c r="K6" i="95"/>
  <c r="L64" i="126"/>
  <c r="L65" i="126"/>
  <c r="L66" i="126"/>
  <c r="L67" i="126"/>
  <c r="I66" i="101"/>
  <c r="I65" i="101"/>
  <c r="I64" i="101"/>
  <c r="C76" i="101" s="1"/>
  <c r="C79" i="101" s="1"/>
  <c r="C8" i="7" s="1"/>
  <c r="I67" i="101"/>
  <c r="L65" i="118"/>
  <c r="L66" i="118"/>
  <c r="L64" i="118"/>
  <c r="L67" i="118"/>
  <c r="E76" i="119"/>
  <c r="E79" i="119" s="1"/>
  <c r="E24" i="7" s="1"/>
  <c r="S72" i="116"/>
  <c r="L76" i="116" s="1"/>
  <c r="L79" i="116" s="1"/>
  <c r="L21" i="7" s="1"/>
  <c r="T72" i="116"/>
  <c r="M76" i="116" s="1"/>
  <c r="M79" i="116" s="1"/>
  <c r="M21" i="7" s="1"/>
  <c r="P72" i="116"/>
  <c r="I76" i="116" s="1"/>
  <c r="I79" i="116" s="1"/>
  <c r="I21" i="7" s="1"/>
  <c r="I101" i="7" s="1"/>
  <c r="Q72" i="116"/>
  <c r="J76" i="116" s="1"/>
  <c r="J79" i="116" s="1"/>
  <c r="J21" i="7" s="1"/>
  <c r="J101" i="7" s="1"/>
  <c r="R72" i="116"/>
  <c r="K76" i="116" s="1"/>
  <c r="K79" i="116" s="1"/>
  <c r="K21" i="7" s="1"/>
  <c r="K101" i="7" s="1"/>
  <c r="U72" i="104"/>
  <c r="M76" i="128"/>
  <c r="M79" i="128" s="1"/>
  <c r="M32" i="7" s="1"/>
  <c r="F76" i="119"/>
  <c r="F79" i="119" s="1"/>
  <c r="F24" i="7" s="1"/>
  <c r="E27" i="100"/>
  <c r="E23" i="100"/>
  <c r="T32" i="95"/>
  <c r="P3" i="128" s="1"/>
  <c r="P11" i="128" s="1"/>
  <c r="O3" i="128"/>
  <c r="O11" i="128" s="1"/>
  <c r="T21" i="95"/>
  <c r="P3" i="116" s="1"/>
  <c r="P11" i="116" s="1"/>
  <c r="O3" i="116"/>
  <c r="O11" i="116" s="1"/>
  <c r="L65" i="97"/>
  <c r="L67" i="97"/>
  <c r="L66" i="97"/>
  <c r="L64" i="97"/>
  <c r="D76" i="97"/>
  <c r="D79" i="97" s="1"/>
  <c r="D4" i="7" s="1"/>
  <c r="L65" i="109"/>
  <c r="L64" i="109"/>
  <c r="L66" i="109"/>
  <c r="U72" i="129"/>
  <c r="T72" i="129"/>
  <c r="F3" i="110"/>
  <c r="F11" i="110" s="1"/>
  <c r="K10" i="95"/>
  <c r="D76" i="124"/>
  <c r="D79" i="124" s="1"/>
  <c r="D28" i="7" s="1"/>
  <c r="F71" i="99"/>
  <c r="L76" i="109"/>
  <c r="L79" i="109" s="1"/>
  <c r="L16" i="7" s="1"/>
  <c r="L96" i="7" s="1"/>
  <c r="F27" i="102"/>
  <c r="F23" i="102"/>
  <c r="F23" i="107"/>
  <c r="F27" i="107"/>
  <c r="F23" i="125"/>
  <c r="F27" i="125"/>
  <c r="P23" i="131"/>
  <c r="P27" i="131"/>
  <c r="S38" i="19"/>
  <c r="N3" i="89"/>
  <c r="N27" i="89" s="1"/>
  <c r="N39" i="89" s="1"/>
  <c r="N43" i="89" s="1"/>
  <c r="N78" i="7" s="1"/>
  <c r="H27" i="117"/>
  <c r="H23" i="117"/>
  <c r="F23" i="123"/>
  <c r="F27" i="123"/>
  <c r="O27" i="112"/>
  <c r="O23" i="112"/>
  <c r="K71" i="105"/>
  <c r="D76" i="105" s="1"/>
  <c r="D79" i="105" s="1"/>
  <c r="D12" i="7" s="1"/>
  <c r="J71" i="105"/>
  <c r="C76" i="105" s="1"/>
  <c r="C79" i="105" s="1"/>
  <c r="C12" i="7" s="1"/>
  <c r="C92" i="7" s="1"/>
  <c r="L71" i="105"/>
  <c r="J72" i="129"/>
  <c r="D76" i="129" s="1"/>
  <c r="D79" i="129" s="1"/>
  <c r="D33" i="7" s="1"/>
  <c r="K72" i="129"/>
  <c r="I72" i="129"/>
  <c r="C76" i="129" s="1"/>
  <c r="C79" i="129" s="1"/>
  <c r="C33" i="7" s="1"/>
  <c r="C113" i="7" s="1"/>
  <c r="L72" i="129"/>
  <c r="W72" i="99"/>
  <c r="V72" i="99"/>
  <c r="U72" i="99"/>
  <c r="U64" i="107"/>
  <c r="U66" i="107"/>
  <c r="U65" i="107"/>
  <c r="U67" i="107"/>
  <c r="S72" i="105"/>
  <c r="L76" i="105" s="1"/>
  <c r="L79" i="105" s="1"/>
  <c r="L12" i="7" s="1"/>
  <c r="L92" i="7" s="1"/>
  <c r="Q72" i="105"/>
  <c r="J76" i="105" s="1"/>
  <c r="J79" i="105" s="1"/>
  <c r="J12" i="7" s="1"/>
  <c r="J92" i="7" s="1"/>
  <c r="P72" i="105"/>
  <c r="I76" i="105" s="1"/>
  <c r="I79" i="105" s="1"/>
  <c r="I12" i="7" s="1"/>
  <c r="I92" i="7" s="1"/>
  <c r="R72" i="105"/>
  <c r="T72" i="105"/>
  <c r="M76" i="105" s="1"/>
  <c r="M79" i="105" s="1"/>
  <c r="M12" i="7" s="1"/>
  <c r="M92" i="7" s="1"/>
  <c r="L72" i="104"/>
  <c r="P72" i="97"/>
  <c r="I76" i="97" s="1"/>
  <c r="I79" i="97" s="1"/>
  <c r="I4" i="7" s="1"/>
  <c r="S72" i="97"/>
  <c r="L76" i="97" s="1"/>
  <c r="L79" i="97" s="1"/>
  <c r="L4" i="7" s="1"/>
  <c r="L84" i="7" s="1"/>
  <c r="R72" i="97"/>
  <c r="K76" i="97" s="1"/>
  <c r="K79" i="97" s="1"/>
  <c r="K4" i="7" s="1"/>
  <c r="K84" i="7" s="1"/>
  <c r="T72" i="97"/>
  <c r="M76" i="97" s="1"/>
  <c r="M79" i="97" s="1"/>
  <c r="M4" i="7" s="1"/>
  <c r="Q72" i="97"/>
  <c r="J76" i="97" s="1"/>
  <c r="J79" i="97" s="1"/>
  <c r="J4" i="7" s="1"/>
  <c r="J84" i="7" s="1"/>
  <c r="U72" i="119"/>
  <c r="W72" i="119"/>
  <c r="V72" i="119"/>
  <c r="L65" i="116"/>
  <c r="L66" i="116"/>
  <c r="L64" i="116"/>
  <c r="E76" i="116" s="1"/>
  <c r="E79" i="116" s="1"/>
  <c r="E21" i="7" s="1"/>
  <c r="L67" i="116"/>
  <c r="L72" i="130"/>
  <c r="L71" i="130"/>
  <c r="L70" i="130"/>
  <c r="L65" i="123"/>
  <c r="L64" i="123"/>
  <c r="L66" i="123"/>
  <c r="L67" i="123"/>
  <c r="Q72" i="106"/>
  <c r="J76" i="106" s="1"/>
  <c r="J79" i="106" s="1"/>
  <c r="J13" i="7" s="1"/>
  <c r="J93" i="7" s="1"/>
  <c r="P72" i="106"/>
  <c r="I76" i="106" s="1"/>
  <c r="I79" i="106" s="1"/>
  <c r="I13" i="7" s="1"/>
  <c r="I93" i="7" s="1"/>
  <c r="R72" i="106"/>
  <c r="K76" i="106" s="1"/>
  <c r="K79" i="106" s="1"/>
  <c r="K13" i="7" s="1"/>
  <c r="K93" i="7" s="1"/>
  <c r="S72" i="106"/>
  <c r="L76" i="106" s="1"/>
  <c r="L79" i="106" s="1"/>
  <c r="L13" i="7" s="1"/>
  <c r="L93" i="7" s="1"/>
  <c r="T72" i="106"/>
  <c r="L76" i="122"/>
  <c r="L79" i="122" s="1"/>
  <c r="L26" i="7" s="1"/>
  <c r="L106" i="7" s="1"/>
  <c r="T64" i="112"/>
  <c r="T66" i="112"/>
  <c r="T67" i="112"/>
  <c r="T65" i="112"/>
  <c r="J72" i="110"/>
  <c r="L72" i="110"/>
  <c r="K72" i="110"/>
  <c r="F71" i="109"/>
  <c r="M70" i="109"/>
  <c r="J76" i="110"/>
  <c r="J79" i="110" s="1"/>
  <c r="J10" i="7" s="1"/>
  <c r="J90" i="7" s="1"/>
  <c r="U66" i="118"/>
  <c r="U65" i="118"/>
  <c r="U64" i="118"/>
  <c r="U67" i="118"/>
  <c r="J76" i="122"/>
  <c r="J79" i="122" s="1"/>
  <c r="J26" i="7" s="1"/>
  <c r="J106" i="7" s="1"/>
  <c r="N23" i="106"/>
  <c r="U72" i="106" s="1"/>
  <c r="N27" i="106"/>
  <c r="T37" i="95"/>
  <c r="P3" i="133" s="1"/>
  <c r="P11" i="133" s="1"/>
  <c r="O3" i="133"/>
  <c r="O11" i="133" s="1"/>
  <c r="U64" i="99"/>
  <c r="U66" i="99"/>
  <c r="U65" i="99"/>
  <c r="U67" i="99"/>
  <c r="M71" i="105"/>
  <c r="D76" i="104"/>
  <c r="D79" i="104" s="1"/>
  <c r="D11" i="7" s="1"/>
  <c r="F71" i="128"/>
  <c r="M70" i="128"/>
  <c r="U72" i="121"/>
  <c r="U72" i="118"/>
  <c r="V72" i="118"/>
  <c r="U72" i="128"/>
  <c r="W64" i="97"/>
  <c r="W66" i="97"/>
  <c r="W65" i="97"/>
  <c r="W67" i="97"/>
  <c r="D76" i="132"/>
  <c r="D79" i="132" s="1"/>
  <c r="D38" i="7" s="1"/>
  <c r="O72" i="112"/>
  <c r="P72" i="112"/>
  <c r="Q72" i="112"/>
  <c r="S72" i="112"/>
  <c r="R72" i="112"/>
  <c r="E23" i="99"/>
  <c r="L72" i="99" s="1"/>
  <c r="E27" i="99"/>
  <c r="L72" i="126"/>
  <c r="L70" i="126"/>
  <c r="I70" i="101"/>
  <c r="I71" i="101"/>
  <c r="R72" i="131"/>
  <c r="S72" i="131"/>
  <c r="P72" i="131"/>
  <c r="J76" i="131" s="1"/>
  <c r="J79" i="131" s="1"/>
  <c r="J36" i="7" s="1"/>
  <c r="J116" i="7" s="1"/>
  <c r="O72" i="131"/>
  <c r="I76" i="131" s="1"/>
  <c r="I79" i="131" s="1"/>
  <c r="I36" i="7" s="1"/>
  <c r="I116" i="7" s="1"/>
  <c r="Q72" i="131"/>
  <c r="E76" i="131"/>
  <c r="E79" i="131" s="1"/>
  <c r="E36" i="7" s="1"/>
  <c r="U72" i="115"/>
  <c r="W72" i="115"/>
  <c r="C76" i="97"/>
  <c r="C79" i="97" s="1"/>
  <c r="C4" i="7" s="1"/>
  <c r="F3" i="100"/>
  <c r="F11" i="100" s="1"/>
  <c r="K7" i="95"/>
  <c r="M65" i="128"/>
  <c r="M66" i="128"/>
  <c r="M64" i="128"/>
  <c r="L71" i="110"/>
  <c r="K71" i="110"/>
  <c r="J71" i="110"/>
  <c r="C76" i="110" s="1"/>
  <c r="C79" i="110" s="1"/>
  <c r="C10" i="7" s="1"/>
  <c r="C90" i="7" s="1"/>
  <c r="U64" i="115"/>
  <c r="U65" i="115"/>
  <c r="U66" i="115"/>
  <c r="U67" i="115"/>
  <c r="S72" i="98"/>
  <c r="R72" i="98"/>
  <c r="Q72" i="98"/>
  <c r="P72" i="98"/>
  <c r="O23" i="115"/>
  <c r="O27" i="115"/>
  <c r="E23" i="110"/>
  <c r="L70" i="110" s="1"/>
  <c r="E27" i="110"/>
  <c r="L72" i="98"/>
  <c r="L70" i="98"/>
  <c r="S71" i="98"/>
  <c r="L76" i="98" s="1"/>
  <c r="L79" i="98" s="1"/>
  <c r="L5" i="7" s="1"/>
  <c r="L85" i="7" s="1"/>
  <c r="R71" i="98"/>
  <c r="K76" i="98" s="1"/>
  <c r="K79" i="98" s="1"/>
  <c r="K5" i="7" s="1"/>
  <c r="K85" i="7" s="1"/>
  <c r="Q71" i="98"/>
  <c r="J76" i="98" s="1"/>
  <c r="J79" i="98" s="1"/>
  <c r="J5" i="7" s="1"/>
  <c r="J85" i="7" s="1"/>
  <c r="P71" i="98"/>
  <c r="E71" i="99"/>
  <c r="K70" i="99"/>
  <c r="J70" i="99"/>
  <c r="N23" i="114"/>
  <c r="T70" i="114" s="1"/>
  <c r="N27" i="114"/>
  <c r="S71" i="50"/>
  <c r="S70" i="50"/>
  <c r="S72" i="50"/>
  <c r="L117" i="7"/>
  <c r="E104" i="7"/>
  <c r="M98" i="7"/>
  <c r="D80" i="7"/>
  <c r="C87" i="7"/>
  <c r="S64" i="50"/>
  <c r="S65" i="50"/>
  <c r="S66" i="50"/>
  <c r="S67" i="50"/>
  <c r="K30" i="95"/>
  <c r="G3" i="126" s="1"/>
  <c r="G11" i="126" s="1"/>
  <c r="K19" i="95"/>
  <c r="G3" i="114" s="1"/>
  <c r="G11" i="114" s="1"/>
  <c r="D105" i="7"/>
  <c r="K27" i="95"/>
  <c r="G3" i="123" s="1"/>
  <c r="G11" i="123" s="1"/>
  <c r="K25" i="95"/>
  <c r="G3" i="121" s="1"/>
  <c r="G11" i="121" s="1"/>
  <c r="K21" i="95"/>
  <c r="G3" i="116" s="1"/>
  <c r="G11" i="116" s="1"/>
  <c r="L32" i="95"/>
  <c r="H3" i="128" s="1"/>
  <c r="H11" i="128" s="1"/>
  <c r="L39" i="95"/>
  <c r="H3" i="134" s="1"/>
  <c r="H11" i="134" s="1"/>
  <c r="I84" i="7"/>
  <c r="E102" i="7"/>
  <c r="K37" i="95"/>
  <c r="G3" i="133" s="1"/>
  <c r="G11" i="133" s="1"/>
  <c r="K28" i="95"/>
  <c r="G3" i="124" s="1"/>
  <c r="G11" i="124" s="1"/>
  <c r="K5" i="95"/>
  <c r="G3" i="98" s="1"/>
  <c r="G11" i="98" s="1"/>
  <c r="L15" i="95"/>
  <c r="H3" i="108" s="1"/>
  <c r="H11" i="108" s="1"/>
  <c r="R28" i="19"/>
  <c r="M3" i="80"/>
  <c r="M27" i="80" s="1"/>
  <c r="M39" i="80" s="1"/>
  <c r="M43" i="80" s="1"/>
  <c r="M68" i="7" s="1"/>
  <c r="Q32" i="19"/>
  <c r="L3" i="84"/>
  <c r="L27" i="84" s="1"/>
  <c r="L39" i="84" s="1"/>
  <c r="L43" i="84" s="1"/>
  <c r="L72" i="7" s="1"/>
  <c r="L112" i="7" s="1"/>
  <c r="J33" i="19"/>
  <c r="E3" i="85"/>
  <c r="E27" i="85" s="1"/>
  <c r="E39" i="85" s="1"/>
  <c r="E43" i="85" s="1"/>
  <c r="E73" i="7" s="1"/>
  <c r="R15" i="19"/>
  <c r="M3" i="67"/>
  <c r="M27" i="67" s="1"/>
  <c r="M39" i="67" s="1"/>
  <c r="M43" i="67" s="1"/>
  <c r="M55" i="7" s="1"/>
  <c r="M95" i="7" s="1"/>
  <c r="R31" i="19"/>
  <c r="M3" i="83"/>
  <c r="M27" i="83" s="1"/>
  <c r="M39" i="83" s="1"/>
  <c r="M43" i="83" s="1"/>
  <c r="R9" i="19"/>
  <c r="M3" i="58"/>
  <c r="M27" i="58" s="1"/>
  <c r="M39" i="58" s="1"/>
  <c r="M43" i="58" s="1"/>
  <c r="M49" i="7" s="1"/>
  <c r="R13" i="19"/>
  <c r="M3" i="65"/>
  <c r="M27" i="65" s="1"/>
  <c r="M39" i="65" s="1"/>
  <c r="M43" i="65" s="1"/>
  <c r="M53" i="7" s="1"/>
  <c r="G3" i="90"/>
  <c r="G27" i="90" s="1"/>
  <c r="G39" i="90" s="1"/>
  <c r="G43" i="90" s="1"/>
  <c r="G76" i="7" s="1"/>
  <c r="L36" i="19"/>
  <c r="H3" i="90" s="1"/>
  <c r="H27" i="90" s="1"/>
  <c r="H39" i="90" s="1"/>
  <c r="H43" i="90" s="1"/>
  <c r="H76" i="7" s="1"/>
  <c r="R19" i="19"/>
  <c r="M3" i="71"/>
  <c r="M27" i="71" s="1"/>
  <c r="M39" i="71" s="1"/>
  <c r="M43" i="71" s="1"/>
  <c r="M59" i="7" s="1"/>
  <c r="F3" i="61"/>
  <c r="F27" i="61" s="1"/>
  <c r="F39" i="61" s="1"/>
  <c r="F43" i="61" s="1"/>
  <c r="F47" i="7" s="1"/>
  <c r="K7" i="19"/>
  <c r="Q10" i="19"/>
  <c r="L3" i="59"/>
  <c r="L27" i="59" s="1"/>
  <c r="L39" i="59" s="1"/>
  <c r="L43" i="59" s="1"/>
  <c r="L50" i="7" s="1"/>
  <c r="R24" i="19"/>
  <c r="M3" i="76"/>
  <c r="M27" i="76" s="1"/>
  <c r="M39" i="76" s="1"/>
  <c r="M43" i="76" s="1"/>
  <c r="R17" i="19"/>
  <c r="M3" i="69"/>
  <c r="M27" i="69" s="1"/>
  <c r="M39" i="69" s="1"/>
  <c r="M43" i="69" s="1"/>
  <c r="M57" i="7" s="1"/>
  <c r="J37" i="19"/>
  <c r="E3" i="88"/>
  <c r="E27" i="88" s="1"/>
  <c r="E39" i="88" s="1"/>
  <c r="E43" i="88" s="1"/>
  <c r="E77" i="7" s="1"/>
  <c r="F3" i="75"/>
  <c r="F27" i="75" s="1"/>
  <c r="F39" i="75" s="1"/>
  <c r="F43" i="75" s="1"/>
  <c r="F63" i="7" s="1"/>
  <c r="K23" i="19"/>
  <c r="Q29" i="19"/>
  <c r="L3" i="81"/>
  <c r="L27" i="81" s="1"/>
  <c r="L39" i="81" s="1"/>
  <c r="L43" i="81" s="1"/>
  <c r="L69" i="7" s="1"/>
  <c r="K29" i="19"/>
  <c r="F3" i="81"/>
  <c r="F27" i="81" s="1"/>
  <c r="F39" i="81" s="1"/>
  <c r="F43" i="81" s="1"/>
  <c r="F69" i="7" s="1"/>
  <c r="S33" i="19"/>
  <c r="M3" i="85"/>
  <c r="M27" i="85" s="1"/>
  <c r="M39" i="85" s="1"/>
  <c r="M43" i="85" s="1"/>
  <c r="E3" i="82"/>
  <c r="E27" i="82" s="1"/>
  <c r="E39" i="82" s="1"/>
  <c r="E43" i="82" s="1"/>
  <c r="E70" i="7" s="1"/>
  <c r="J30" i="19"/>
  <c r="L95" i="7"/>
  <c r="R30" i="19"/>
  <c r="M3" i="82"/>
  <c r="M27" i="82" s="1"/>
  <c r="M39" i="82" s="1"/>
  <c r="M43" i="82" s="1"/>
  <c r="M70" i="7" s="1"/>
  <c r="L86" i="7"/>
  <c r="L3" i="86"/>
  <c r="L27" i="86" s="1"/>
  <c r="L39" i="86" s="1"/>
  <c r="L43" i="86" s="1"/>
  <c r="L74" i="7" s="1"/>
  <c r="Q34" i="19"/>
  <c r="R6" i="19"/>
  <c r="M3" i="60"/>
  <c r="M27" i="60" s="1"/>
  <c r="M39" i="60" s="1"/>
  <c r="M43" i="60" s="1"/>
  <c r="M46" i="7" s="1"/>
  <c r="R37" i="19"/>
  <c r="M3" i="88"/>
  <c r="M27" i="88" s="1"/>
  <c r="M39" i="88" s="1"/>
  <c r="M43" i="88" s="1"/>
  <c r="M77" i="7" s="1"/>
  <c r="L36" i="95"/>
  <c r="H3" i="131" s="1"/>
  <c r="H11" i="131" s="1"/>
  <c r="F3" i="6"/>
  <c r="F27" i="6" s="1"/>
  <c r="F39" i="6" s="1"/>
  <c r="F43" i="6" s="1"/>
  <c r="F44" i="7" s="1"/>
  <c r="K4" i="19"/>
  <c r="K14" i="19"/>
  <c r="F3" i="66"/>
  <c r="F27" i="66" s="1"/>
  <c r="F39" i="66" s="1"/>
  <c r="F43" i="66" s="1"/>
  <c r="F54" i="7" s="1"/>
  <c r="K13" i="19"/>
  <c r="F3" i="65"/>
  <c r="F27" i="65" s="1"/>
  <c r="F39" i="65" s="1"/>
  <c r="F43" i="65" s="1"/>
  <c r="F53" i="7" s="1"/>
  <c r="L17" i="19"/>
  <c r="H3" i="69" s="1"/>
  <c r="H27" i="69" s="1"/>
  <c r="H39" i="69" s="1"/>
  <c r="H43" i="69" s="1"/>
  <c r="H57" i="7" s="1"/>
  <c r="G3" i="69"/>
  <c r="G27" i="69" s="1"/>
  <c r="G39" i="69" s="1"/>
  <c r="G43" i="69" s="1"/>
  <c r="G57" i="7" s="1"/>
  <c r="F3" i="83"/>
  <c r="F27" i="83" s="1"/>
  <c r="F39" i="83" s="1"/>
  <c r="F43" i="83" s="1"/>
  <c r="F71" i="7" s="1"/>
  <c r="K31" i="19"/>
  <c r="F3" i="76"/>
  <c r="F27" i="76" s="1"/>
  <c r="F39" i="76" s="1"/>
  <c r="F43" i="76" s="1"/>
  <c r="F64" i="7" s="1"/>
  <c r="K24" i="19"/>
  <c r="F3" i="74"/>
  <c r="F27" i="74" s="1"/>
  <c r="F39" i="74" s="1"/>
  <c r="F43" i="74" s="1"/>
  <c r="F62" i="7" s="1"/>
  <c r="K22" i="19"/>
  <c r="F3" i="72"/>
  <c r="F27" i="72" s="1"/>
  <c r="F39" i="72" s="1"/>
  <c r="F43" i="72" s="1"/>
  <c r="F60" i="7" s="1"/>
  <c r="K20" i="19"/>
  <c r="K9" i="19"/>
  <c r="F3" i="58"/>
  <c r="F27" i="58" s="1"/>
  <c r="F39" i="58" s="1"/>
  <c r="F43" i="58" s="1"/>
  <c r="F49" i="7" s="1"/>
  <c r="G3" i="91"/>
  <c r="G27" i="91" s="1"/>
  <c r="G39" i="91" s="1"/>
  <c r="G43" i="91" s="1"/>
  <c r="G79" i="7" s="1"/>
  <c r="L39" i="19"/>
  <c r="H3" i="91" s="1"/>
  <c r="H27" i="91" s="1"/>
  <c r="H39" i="91" s="1"/>
  <c r="H43" i="91" s="1"/>
  <c r="H79" i="7" s="1"/>
  <c r="K32" i="19"/>
  <c r="F3" i="84"/>
  <c r="F27" i="84" s="1"/>
  <c r="F39" i="84" s="1"/>
  <c r="F43" i="84" s="1"/>
  <c r="F72" i="7" s="1"/>
  <c r="K16" i="19"/>
  <c r="F3" i="68"/>
  <c r="F27" i="68" s="1"/>
  <c r="F39" i="68" s="1"/>
  <c r="F43" i="68" s="1"/>
  <c r="F56" i="7" s="1"/>
  <c r="G3" i="59"/>
  <c r="G27" i="59" s="1"/>
  <c r="G39" i="59" s="1"/>
  <c r="G43" i="59" s="1"/>
  <c r="G50" i="7" s="1"/>
  <c r="L10" i="19"/>
  <c r="H3" i="59" s="1"/>
  <c r="H27" i="59" s="1"/>
  <c r="H39" i="59" s="1"/>
  <c r="H43" i="59" s="1"/>
  <c r="H50" i="7" s="1"/>
  <c r="G3" i="62"/>
  <c r="G27" i="62" s="1"/>
  <c r="G39" i="62" s="1"/>
  <c r="G43" i="62" s="1"/>
  <c r="G48" i="7" s="1"/>
  <c r="L8" i="19"/>
  <c r="H3" i="62" s="1"/>
  <c r="H27" i="62" s="1"/>
  <c r="H39" i="62" s="1"/>
  <c r="H43" i="62" s="1"/>
  <c r="H48" i="7" s="1"/>
  <c r="K5" i="19"/>
  <c r="F3" i="57"/>
  <c r="F27" i="57" s="1"/>
  <c r="F39" i="57" s="1"/>
  <c r="F43" i="57" s="1"/>
  <c r="F45" i="7" s="1"/>
  <c r="F3" i="86"/>
  <c r="F27" i="86" s="1"/>
  <c r="F39" i="86" s="1"/>
  <c r="F43" i="86" s="1"/>
  <c r="F74" i="7" s="1"/>
  <c r="K34" i="19"/>
  <c r="F3" i="77"/>
  <c r="F27" i="77" s="1"/>
  <c r="F39" i="77" s="1"/>
  <c r="F43" i="77" s="1"/>
  <c r="F65" i="7" s="1"/>
  <c r="K25" i="19"/>
  <c r="F3" i="80"/>
  <c r="F27" i="80" s="1"/>
  <c r="F39" i="80" s="1"/>
  <c r="F43" i="80" s="1"/>
  <c r="F68" i="7" s="1"/>
  <c r="K28" i="19"/>
  <c r="K26" i="19"/>
  <c r="F3" i="78"/>
  <c r="F27" i="78" s="1"/>
  <c r="F39" i="78" s="1"/>
  <c r="F43" i="78" s="1"/>
  <c r="F66" i="7" s="1"/>
  <c r="F3" i="71"/>
  <c r="F27" i="71" s="1"/>
  <c r="F39" i="71" s="1"/>
  <c r="F43" i="71" s="1"/>
  <c r="F59" i="7" s="1"/>
  <c r="K19" i="19"/>
  <c r="L12" i="19"/>
  <c r="H3" i="64" s="1"/>
  <c r="H27" i="64" s="1"/>
  <c r="H39" i="64" s="1"/>
  <c r="H43" i="64" s="1"/>
  <c r="H52" i="7" s="1"/>
  <c r="G3" i="64"/>
  <c r="G27" i="64" s="1"/>
  <c r="G39" i="64" s="1"/>
  <c r="G43" i="64" s="1"/>
  <c r="G52" i="7" s="1"/>
  <c r="K38" i="19"/>
  <c r="F3" i="89"/>
  <c r="F27" i="89" s="1"/>
  <c r="F39" i="89" s="1"/>
  <c r="F43" i="89" s="1"/>
  <c r="F78" i="7" s="1"/>
  <c r="F3" i="67"/>
  <c r="F27" i="67" s="1"/>
  <c r="F39" i="67" s="1"/>
  <c r="F43" i="67" s="1"/>
  <c r="F55" i="7" s="1"/>
  <c r="K15" i="19"/>
  <c r="C89" i="7"/>
  <c r="K88" i="7"/>
  <c r="K4" i="95"/>
  <c r="G3" i="97" s="1"/>
  <c r="G11" i="97" s="1"/>
  <c r="C109" i="7"/>
  <c r="C93" i="7"/>
  <c r="K17" i="95"/>
  <c r="G3" i="112" s="1"/>
  <c r="G11" i="112" s="1"/>
  <c r="K38" i="95"/>
  <c r="G3" i="132" s="1"/>
  <c r="G11" i="132" s="1"/>
  <c r="K16" i="95"/>
  <c r="G3" i="109" s="1"/>
  <c r="G11" i="109" s="1"/>
  <c r="C106" i="7"/>
  <c r="K26" i="95"/>
  <c r="G3" i="122" s="1"/>
  <c r="G11" i="122" s="1"/>
  <c r="K29" i="95"/>
  <c r="G3" i="125" s="1"/>
  <c r="G11" i="125" s="1"/>
  <c r="K34" i="95"/>
  <c r="G3" i="130" s="1"/>
  <c r="G11" i="130" s="1"/>
  <c r="C103" i="7"/>
  <c r="I8" i="95"/>
  <c r="E3" i="101" s="1"/>
  <c r="E11" i="101" s="1"/>
  <c r="H40" i="95"/>
  <c r="K23" i="95"/>
  <c r="G3" i="118" s="1"/>
  <c r="G11" i="118" s="1"/>
  <c r="C91" i="7"/>
  <c r="K9" i="95"/>
  <c r="G3" i="102" s="1"/>
  <c r="G11" i="102" s="1"/>
  <c r="K14" i="95"/>
  <c r="G3" i="107" s="1"/>
  <c r="G11" i="107" s="1"/>
  <c r="C111" i="7"/>
  <c r="C94" i="7"/>
  <c r="K12" i="95"/>
  <c r="G3" i="105" s="1"/>
  <c r="G11" i="105" s="1"/>
  <c r="C114" i="7"/>
  <c r="K33" i="95"/>
  <c r="G3" i="129" s="1"/>
  <c r="G11" i="129" s="1"/>
  <c r="K11" i="95"/>
  <c r="G3" i="104" s="1"/>
  <c r="G11" i="104" s="1"/>
  <c r="K31" i="95"/>
  <c r="G3" i="127" s="1"/>
  <c r="G11" i="127" s="1"/>
  <c r="K13" i="95"/>
  <c r="G3" i="106" s="1"/>
  <c r="G11" i="106" s="1"/>
  <c r="K40" i="7" l="1"/>
  <c r="K86" i="7"/>
  <c r="S9" i="19"/>
  <c r="N3" i="58"/>
  <c r="N27" i="58" s="1"/>
  <c r="N39" i="58" s="1"/>
  <c r="N43" i="58" s="1"/>
  <c r="N49" i="7" s="1"/>
  <c r="G23" i="97"/>
  <c r="G27" i="97"/>
  <c r="S30" i="19"/>
  <c r="N3" i="82"/>
  <c r="N27" i="82" s="1"/>
  <c r="N39" i="82" s="1"/>
  <c r="N43" i="82" s="1"/>
  <c r="N70" i="7" s="1"/>
  <c r="S17" i="19"/>
  <c r="N3" i="69"/>
  <c r="N27" i="69" s="1"/>
  <c r="N39" i="69" s="1"/>
  <c r="N43" i="69" s="1"/>
  <c r="N57" i="7" s="1"/>
  <c r="V65" i="134"/>
  <c r="V66" i="134"/>
  <c r="V64" i="134"/>
  <c r="V67" i="134"/>
  <c r="O27" i="114"/>
  <c r="O23" i="114"/>
  <c r="P27" i="106"/>
  <c r="P23" i="106"/>
  <c r="V71" i="112"/>
  <c r="V70" i="112"/>
  <c r="M71" i="97"/>
  <c r="M70" i="97"/>
  <c r="M72" i="97"/>
  <c r="M65" i="127"/>
  <c r="M64" i="127"/>
  <c r="M66" i="127"/>
  <c r="M67" i="127"/>
  <c r="S25" i="19"/>
  <c r="N3" i="77"/>
  <c r="N27" i="77" s="1"/>
  <c r="N39" i="77" s="1"/>
  <c r="N43" i="77" s="1"/>
  <c r="N65" i="7" s="1"/>
  <c r="W70" i="99"/>
  <c r="W71" i="99"/>
  <c r="N76" i="132"/>
  <c r="N79" i="132" s="1"/>
  <c r="N38" i="7" s="1"/>
  <c r="N118" i="7" s="1"/>
  <c r="R21" i="19"/>
  <c r="M3" i="92"/>
  <c r="M27" i="92" s="1"/>
  <c r="M39" i="92" s="1"/>
  <c r="M43" i="92" s="1"/>
  <c r="M61" i="7" s="1"/>
  <c r="G23" i="127"/>
  <c r="G27" i="127"/>
  <c r="G27" i="107"/>
  <c r="G23" i="107"/>
  <c r="E23" i="101"/>
  <c r="E27" i="101"/>
  <c r="S37" i="19"/>
  <c r="N3" i="88"/>
  <c r="N27" i="88" s="1"/>
  <c r="N39" i="88" s="1"/>
  <c r="N43" i="88" s="1"/>
  <c r="N77" i="7" s="1"/>
  <c r="M64" i="7"/>
  <c r="M104" i="7" s="1"/>
  <c r="S19" i="19"/>
  <c r="N3" i="71"/>
  <c r="N27" i="71" s="1"/>
  <c r="N39" i="71" s="1"/>
  <c r="N43" i="71" s="1"/>
  <c r="N59" i="7" s="1"/>
  <c r="S31" i="19"/>
  <c r="N3" i="83"/>
  <c r="N27" i="83" s="1"/>
  <c r="N39" i="83" s="1"/>
  <c r="N43" i="83" s="1"/>
  <c r="N71" i="7" s="1"/>
  <c r="S28" i="19"/>
  <c r="N3" i="80"/>
  <c r="N27" i="80" s="1"/>
  <c r="N39" i="80" s="1"/>
  <c r="N43" i="80" s="1"/>
  <c r="N68" i="7" s="1"/>
  <c r="H23" i="134"/>
  <c r="H27" i="134"/>
  <c r="L70" i="99"/>
  <c r="N76" i="115"/>
  <c r="N79" i="115" s="1"/>
  <c r="N20" i="7" s="1"/>
  <c r="N100" i="7" s="1"/>
  <c r="F23" i="100"/>
  <c r="F27" i="100"/>
  <c r="L65" i="99"/>
  <c r="L64" i="99"/>
  <c r="E76" i="99" s="1"/>
  <c r="E79" i="99" s="1"/>
  <c r="E6" i="7" s="1"/>
  <c r="E86" i="7" s="1"/>
  <c r="L66" i="99"/>
  <c r="L67" i="99"/>
  <c r="N76" i="112"/>
  <c r="N79" i="112" s="1"/>
  <c r="N17" i="7" s="1"/>
  <c r="N97" i="7" s="1"/>
  <c r="U71" i="112"/>
  <c r="U70" i="112"/>
  <c r="V66" i="131"/>
  <c r="V64" i="131"/>
  <c r="V65" i="131"/>
  <c r="V67" i="131"/>
  <c r="M65" i="102"/>
  <c r="M66" i="102"/>
  <c r="M64" i="102"/>
  <c r="M67" i="102"/>
  <c r="L101" i="7"/>
  <c r="I72" i="113"/>
  <c r="M72" i="113"/>
  <c r="G76" i="113" s="1"/>
  <c r="G79" i="113" s="1"/>
  <c r="G18" i="7" s="1"/>
  <c r="N72" i="113"/>
  <c r="K72" i="113"/>
  <c r="E76" i="113" s="1"/>
  <c r="E79" i="113" s="1"/>
  <c r="E18" i="7" s="1"/>
  <c r="E98" i="7" s="1"/>
  <c r="J72" i="113"/>
  <c r="D76" i="113" s="1"/>
  <c r="D79" i="113" s="1"/>
  <c r="D18" i="7" s="1"/>
  <c r="D98" i="7" s="1"/>
  <c r="L72" i="113"/>
  <c r="F76" i="113" s="1"/>
  <c r="F79" i="113" s="1"/>
  <c r="F18" i="7" s="1"/>
  <c r="N65" i="108"/>
  <c r="N66" i="108"/>
  <c r="N64" i="108"/>
  <c r="N67" i="108"/>
  <c r="L71" i="132"/>
  <c r="L70" i="132"/>
  <c r="N76" i="127"/>
  <c r="N79" i="127" s="1"/>
  <c r="N31" i="7" s="1"/>
  <c r="N111" i="7" s="1"/>
  <c r="W67" i="109"/>
  <c r="W66" i="109"/>
  <c r="W65" i="109"/>
  <c r="W64" i="109"/>
  <c r="U66" i="128"/>
  <c r="U65" i="128"/>
  <c r="U67" i="128"/>
  <c r="U64" i="128"/>
  <c r="W64" i="122"/>
  <c r="W65" i="122"/>
  <c r="W66" i="122"/>
  <c r="W67" i="122"/>
  <c r="E76" i="106"/>
  <c r="E79" i="106" s="1"/>
  <c r="E13" i="7" s="1"/>
  <c r="U66" i="126"/>
  <c r="U64" i="126"/>
  <c r="U67" i="126"/>
  <c r="U65" i="126"/>
  <c r="N76" i="105"/>
  <c r="N79" i="105" s="1"/>
  <c r="N12" i="7" s="1"/>
  <c r="N92" i="7" s="1"/>
  <c r="V71" i="105"/>
  <c r="V70" i="105"/>
  <c r="M65" i="98"/>
  <c r="M66" i="98"/>
  <c r="M64" i="98"/>
  <c r="M67" i="98"/>
  <c r="V71" i="109"/>
  <c r="V70" i="109"/>
  <c r="V67" i="122"/>
  <c r="V65" i="122"/>
  <c r="V64" i="122"/>
  <c r="V66" i="122"/>
  <c r="S8" i="19"/>
  <c r="N3" i="62"/>
  <c r="N27" i="62" s="1"/>
  <c r="N39" i="62" s="1"/>
  <c r="N43" i="62" s="1"/>
  <c r="N48" i="7" s="1"/>
  <c r="T27" i="19"/>
  <c r="P3" i="79" s="1"/>
  <c r="P27" i="79" s="1"/>
  <c r="P39" i="79" s="1"/>
  <c r="P43" i="79" s="1"/>
  <c r="P67" i="7" s="1"/>
  <c r="O3" i="79"/>
  <c r="O27" i="79" s="1"/>
  <c r="O39" i="79" s="1"/>
  <c r="O43" i="79" s="1"/>
  <c r="O67" i="7" s="1"/>
  <c r="V66" i="107"/>
  <c r="V64" i="107"/>
  <c r="V65" i="107"/>
  <c r="V67" i="107"/>
  <c r="E76" i="102"/>
  <c r="E79" i="102" s="1"/>
  <c r="E9" i="7" s="1"/>
  <c r="P27" i="130"/>
  <c r="P23" i="130"/>
  <c r="P23" i="114"/>
  <c r="P27" i="114"/>
  <c r="M76" i="102"/>
  <c r="M79" i="102" s="1"/>
  <c r="M9" i="7" s="1"/>
  <c r="W71" i="134"/>
  <c r="V65" i="108"/>
  <c r="V66" i="108"/>
  <c r="V64" i="108"/>
  <c r="V67" i="108"/>
  <c r="V66" i="112"/>
  <c r="V64" i="112"/>
  <c r="V67" i="112"/>
  <c r="V65" i="112"/>
  <c r="K76" i="112"/>
  <c r="K79" i="112" s="1"/>
  <c r="K17" i="7" s="1"/>
  <c r="K97" i="7" s="1"/>
  <c r="M70" i="124"/>
  <c r="M71" i="124"/>
  <c r="M72" i="124"/>
  <c r="M65" i="97"/>
  <c r="M64" i="97"/>
  <c r="M66" i="97"/>
  <c r="M67" i="97"/>
  <c r="M76" i="133"/>
  <c r="M79" i="133" s="1"/>
  <c r="M37" i="7" s="1"/>
  <c r="E76" i="125"/>
  <c r="E79" i="125" s="1"/>
  <c r="E29" i="7" s="1"/>
  <c r="L65" i="115"/>
  <c r="L64" i="115"/>
  <c r="L66" i="115"/>
  <c r="L67" i="115"/>
  <c r="U70" i="130"/>
  <c r="U71" i="130"/>
  <c r="M70" i="127"/>
  <c r="M71" i="127"/>
  <c r="M72" i="127"/>
  <c r="U66" i="113"/>
  <c r="U64" i="113"/>
  <c r="O76" i="113" s="1"/>
  <c r="O79" i="113" s="1"/>
  <c r="O18" i="7" s="1"/>
  <c r="O98" i="7" s="1"/>
  <c r="U67" i="113"/>
  <c r="U65" i="113"/>
  <c r="W64" i="99"/>
  <c r="W66" i="99"/>
  <c r="W65" i="99"/>
  <c r="W67" i="99"/>
  <c r="V64" i="102"/>
  <c r="V66" i="102"/>
  <c r="V65" i="102"/>
  <c r="V67" i="102"/>
  <c r="T72" i="114"/>
  <c r="O27" i="110"/>
  <c r="O23" i="110"/>
  <c r="L65" i="129"/>
  <c r="L66" i="129"/>
  <c r="L64" i="129"/>
  <c r="L67" i="129"/>
  <c r="L76" i="107"/>
  <c r="L79" i="107" s="1"/>
  <c r="L14" i="7" s="1"/>
  <c r="L94" i="7" s="1"/>
  <c r="U66" i="123"/>
  <c r="U64" i="123"/>
  <c r="U65" i="123"/>
  <c r="U67" i="123"/>
  <c r="M71" i="7"/>
  <c r="M111" i="7" s="1"/>
  <c r="M101" i="7"/>
  <c r="P27" i="124"/>
  <c r="P23" i="124"/>
  <c r="K76" i="131"/>
  <c r="K79" i="131" s="1"/>
  <c r="K36" i="7" s="1"/>
  <c r="K116" i="7" s="1"/>
  <c r="M72" i="99"/>
  <c r="G23" i="104"/>
  <c r="G27" i="104"/>
  <c r="J71" i="99"/>
  <c r="C76" i="99" s="1"/>
  <c r="C79" i="99" s="1"/>
  <c r="C6" i="7" s="1"/>
  <c r="K71" i="99"/>
  <c r="L71" i="99"/>
  <c r="W64" i="119"/>
  <c r="W66" i="119"/>
  <c r="W65" i="119"/>
  <c r="W67" i="119"/>
  <c r="L18" i="19"/>
  <c r="H3" i="70" s="1"/>
  <c r="H27" i="70" s="1"/>
  <c r="H39" i="70" s="1"/>
  <c r="H43" i="70" s="1"/>
  <c r="H58" i="7" s="1"/>
  <c r="G3" i="70"/>
  <c r="G27" i="70" s="1"/>
  <c r="G39" i="70" s="1"/>
  <c r="G43" i="70" s="1"/>
  <c r="G58" i="7" s="1"/>
  <c r="W70" i="109"/>
  <c r="W71" i="109"/>
  <c r="V67" i="105"/>
  <c r="V65" i="105"/>
  <c r="V66" i="105"/>
  <c r="V64" i="105"/>
  <c r="O76" i="105" s="1"/>
  <c r="O79" i="105" s="1"/>
  <c r="O12" i="7" s="1"/>
  <c r="V66" i="109"/>
  <c r="V65" i="109"/>
  <c r="V67" i="109"/>
  <c r="V64" i="109"/>
  <c r="O76" i="131"/>
  <c r="O79" i="131" s="1"/>
  <c r="O36" i="7" s="1"/>
  <c r="O116" i="7" s="1"/>
  <c r="U65" i="129"/>
  <c r="U64" i="129"/>
  <c r="U66" i="129"/>
  <c r="U67" i="129"/>
  <c r="P76" i="100"/>
  <c r="P79" i="100" s="1"/>
  <c r="P7" i="7" s="1"/>
  <c r="E76" i="98"/>
  <c r="E79" i="98" s="1"/>
  <c r="E5" i="7" s="1"/>
  <c r="N76" i="102"/>
  <c r="N79" i="102" s="1"/>
  <c r="N9" i="7" s="1"/>
  <c r="N89" i="7" s="1"/>
  <c r="U66" i="121"/>
  <c r="U65" i="121"/>
  <c r="U64" i="121"/>
  <c r="U67" i="121"/>
  <c r="O27" i="121"/>
  <c r="O23" i="121"/>
  <c r="U66" i="130"/>
  <c r="U64" i="130"/>
  <c r="U67" i="130"/>
  <c r="U65" i="130"/>
  <c r="V64" i="99"/>
  <c r="V66" i="99"/>
  <c r="V65" i="99"/>
  <c r="V67" i="99"/>
  <c r="P27" i="110"/>
  <c r="P23" i="110"/>
  <c r="U71" i="123"/>
  <c r="U70" i="123"/>
  <c r="T38" i="19"/>
  <c r="P3" i="89" s="1"/>
  <c r="P27" i="89" s="1"/>
  <c r="P39" i="89" s="1"/>
  <c r="P43" i="89" s="1"/>
  <c r="P78" i="7" s="1"/>
  <c r="O3" i="89"/>
  <c r="O27" i="89" s="1"/>
  <c r="O39" i="89" s="1"/>
  <c r="O43" i="89" s="1"/>
  <c r="O78" i="7" s="1"/>
  <c r="P27" i="126"/>
  <c r="P23" i="126"/>
  <c r="L65" i="132"/>
  <c r="L66" i="132"/>
  <c r="L67" i="132"/>
  <c r="L64" i="132"/>
  <c r="F76" i="132" s="1"/>
  <c r="F79" i="132" s="1"/>
  <c r="F38" i="7" s="1"/>
  <c r="U70" i="126"/>
  <c r="U71" i="126"/>
  <c r="G23" i="109"/>
  <c r="N71" i="109" s="1"/>
  <c r="G27" i="109"/>
  <c r="G23" i="123"/>
  <c r="G27" i="123"/>
  <c r="N71" i="128"/>
  <c r="M71" i="128"/>
  <c r="F76" i="128" s="1"/>
  <c r="F79" i="128" s="1"/>
  <c r="F32" i="7" s="1"/>
  <c r="M71" i="109"/>
  <c r="U66" i="112"/>
  <c r="U64" i="112"/>
  <c r="U67" i="112"/>
  <c r="U65" i="112"/>
  <c r="M65" i="104"/>
  <c r="M64" i="104"/>
  <c r="M66" i="104"/>
  <c r="M67" i="104"/>
  <c r="W64" i="102"/>
  <c r="W66" i="102"/>
  <c r="W67" i="102"/>
  <c r="W65" i="102"/>
  <c r="U70" i="128"/>
  <c r="U71" i="128"/>
  <c r="W70" i="122"/>
  <c r="W72" i="122"/>
  <c r="O3" i="98"/>
  <c r="O11" i="98" s="1"/>
  <c r="S40" i="95"/>
  <c r="K27" i="19"/>
  <c r="F3" i="79"/>
  <c r="F27" i="79" s="1"/>
  <c r="F39" i="79" s="1"/>
  <c r="F43" i="79" s="1"/>
  <c r="F67" i="7" s="1"/>
  <c r="V72" i="122"/>
  <c r="V70" i="122"/>
  <c r="W70" i="127"/>
  <c r="W71" i="127"/>
  <c r="V71" i="129"/>
  <c r="N76" i="113"/>
  <c r="N79" i="113" s="1"/>
  <c r="N18" i="7" s="1"/>
  <c r="N98" i="7" s="1"/>
  <c r="M65" i="121"/>
  <c r="M66" i="121"/>
  <c r="M64" i="121"/>
  <c r="M67" i="121"/>
  <c r="E76" i="127"/>
  <c r="E79" i="127" s="1"/>
  <c r="E31" i="7" s="1"/>
  <c r="M65" i="124"/>
  <c r="M64" i="124"/>
  <c r="M66" i="124"/>
  <c r="M67" i="124"/>
  <c r="L70" i="115"/>
  <c r="L72" i="115"/>
  <c r="L71" i="115"/>
  <c r="T65" i="101"/>
  <c r="T64" i="101"/>
  <c r="T66" i="101"/>
  <c r="T67" i="101"/>
  <c r="V71" i="102"/>
  <c r="V70" i="102"/>
  <c r="L70" i="129"/>
  <c r="L71" i="129"/>
  <c r="G27" i="129"/>
  <c r="G23" i="129"/>
  <c r="S6" i="19"/>
  <c r="N3" i="60"/>
  <c r="N27" i="60" s="1"/>
  <c r="N39" i="60" s="1"/>
  <c r="N43" i="60" s="1"/>
  <c r="N46" i="7" s="1"/>
  <c r="E80" i="7"/>
  <c r="S15" i="19"/>
  <c r="N3" i="67"/>
  <c r="N27" i="67" s="1"/>
  <c r="N39" i="67" s="1"/>
  <c r="N43" i="67" s="1"/>
  <c r="N55" i="7" s="1"/>
  <c r="N95" i="7" s="1"/>
  <c r="G27" i="98"/>
  <c r="G23" i="98"/>
  <c r="I76" i="98"/>
  <c r="I79" i="98" s="1"/>
  <c r="I5" i="7" s="1"/>
  <c r="I85" i="7" s="1"/>
  <c r="N76" i="99"/>
  <c r="N79" i="99" s="1"/>
  <c r="N6" i="7" s="1"/>
  <c r="N76" i="118"/>
  <c r="N79" i="118" s="1"/>
  <c r="N23" i="7" s="1"/>
  <c r="M65" i="123"/>
  <c r="M66" i="123"/>
  <c r="M64" i="123"/>
  <c r="M67" i="123"/>
  <c r="P23" i="116"/>
  <c r="P27" i="116"/>
  <c r="M76" i="123"/>
  <c r="M79" i="123" s="1"/>
  <c r="M27" i="7" s="1"/>
  <c r="M107" i="7" s="1"/>
  <c r="U65" i="133"/>
  <c r="U66" i="133"/>
  <c r="U64" i="133"/>
  <c r="U67" i="133"/>
  <c r="N65" i="128"/>
  <c r="N64" i="128"/>
  <c r="N66" i="128"/>
  <c r="N67" i="128"/>
  <c r="M71" i="104"/>
  <c r="M70" i="104"/>
  <c r="M72" i="104"/>
  <c r="W71" i="102"/>
  <c r="W70" i="102"/>
  <c r="U72" i="124"/>
  <c r="P27" i="98"/>
  <c r="P23" i="98"/>
  <c r="D76" i="99"/>
  <c r="D79" i="99" s="1"/>
  <c r="D6" i="7" s="1"/>
  <c r="D86" i="7" s="1"/>
  <c r="V72" i="112"/>
  <c r="N70" i="134"/>
  <c r="N71" i="134"/>
  <c r="N72" i="134"/>
  <c r="V71" i="108"/>
  <c r="T18" i="19"/>
  <c r="P3" i="70" s="1"/>
  <c r="P27" i="70" s="1"/>
  <c r="P39" i="70" s="1"/>
  <c r="P43" i="70" s="1"/>
  <c r="P58" i="7" s="1"/>
  <c r="O3" i="70"/>
  <c r="O27" i="70" s="1"/>
  <c r="O39" i="70" s="1"/>
  <c r="O43" i="70" s="1"/>
  <c r="O58" i="7" s="1"/>
  <c r="M65" i="106"/>
  <c r="M64" i="106"/>
  <c r="M67" i="106"/>
  <c r="M66" i="106"/>
  <c r="W66" i="127"/>
  <c r="W64" i="127"/>
  <c r="W65" i="127"/>
  <c r="W67" i="127"/>
  <c r="W72" i="134"/>
  <c r="U70" i="121"/>
  <c r="U71" i="121"/>
  <c r="P23" i="101"/>
  <c r="P27" i="101"/>
  <c r="V71" i="134"/>
  <c r="U72" i="123"/>
  <c r="M72" i="121"/>
  <c r="F76" i="121" s="1"/>
  <c r="F79" i="121" s="1"/>
  <c r="F25" i="7" s="1"/>
  <c r="M70" i="121"/>
  <c r="M71" i="121"/>
  <c r="L76" i="112"/>
  <c r="L79" i="112" s="1"/>
  <c r="L17" i="7" s="1"/>
  <c r="L97" i="7" s="1"/>
  <c r="M70" i="118"/>
  <c r="M72" i="118"/>
  <c r="M71" i="118"/>
  <c r="P23" i="121"/>
  <c r="P27" i="121"/>
  <c r="W72" i="108"/>
  <c r="V70" i="99"/>
  <c r="V71" i="99"/>
  <c r="T72" i="101"/>
  <c r="T71" i="101"/>
  <c r="T70" i="101"/>
  <c r="U72" i="113"/>
  <c r="K72" i="128"/>
  <c r="J72" i="128"/>
  <c r="L72" i="128"/>
  <c r="G23" i="122"/>
  <c r="G27" i="122"/>
  <c r="G23" i="121"/>
  <c r="G27" i="121"/>
  <c r="U71" i="106"/>
  <c r="U70" i="106"/>
  <c r="M70" i="102"/>
  <c r="M71" i="102"/>
  <c r="F27" i="99"/>
  <c r="F23" i="99"/>
  <c r="M70" i="99" s="1"/>
  <c r="N71" i="108"/>
  <c r="N70" i="108"/>
  <c r="N72" i="108"/>
  <c r="G76" i="108" s="1"/>
  <c r="G79" i="108" s="1"/>
  <c r="G15" i="7" s="1"/>
  <c r="U67" i="98"/>
  <c r="U64" i="98"/>
  <c r="U65" i="98"/>
  <c r="V71" i="107"/>
  <c r="V70" i="107"/>
  <c r="M86" i="7"/>
  <c r="H27" i="108"/>
  <c r="H23" i="108"/>
  <c r="L65" i="110"/>
  <c r="L66" i="110"/>
  <c r="L67" i="110"/>
  <c r="L64" i="110"/>
  <c r="E76" i="110" s="1"/>
  <c r="E79" i="110" s="1"/>
  <c r="E10" i="7" s="1"/>
  <c r="E90" i="7" s="1"/>
  <c r="V71" i="131"/>
  <c r="V70" i="131"/>
  <c r="M71" i="98"/>
  <c r="M70" i="98"/>
  <c r="M72" i="98"/>
  <c r="G27" i="132"/>
  <c r="G23" i="132"/>
  <c r="G27" i="114"/>
  <c r="G23" i="114"/>
  <c r="T66" i="114"/>
  <c r="T64" i="114"/>
  <c r="T65" i="114"/>
  <c r="T67" i="114"/>
  <c r="V70" i="133"/>
  <c r="O23" i="133"/>
  <c r="O27" i="133"/>
  <c r="N76" i="107"/>
  <c r="N79" i="107" s="1"/>
  <c r="N14" i="7" s="1"/>
  <c r="N94" i="7" s="1"/>
  <c r="M71" i="123"/>
  <c r="M70" i="123"/>
  <c r="M72" i="123"/>
  <c r="M65" i="125"/>
  <c r="M67" i="125"/>
  <c r="M66" i="125"/>
  <c r="M64" i="125"/>
  <c r="O23" i="128"/>
  <c r="O27" i="128"/>
  <c r="M76" i="117"/>
  <c r="M79" i="117" s="1"/>
  <c r="M22" i="7" s="1"/>
  <c r="M102" i="7" s="1"/>
  <c r="K72" i="109"/>
  <c r="D76" i="109" s="1"/>
  <c r="D79" i="109" s="1"/>
  <c r="D16" i="7" s="1"/>
  <c r="J72" i="109"/>
  <c r="C76" i="109" s="1"/>
  <c r="C79" i="109" s="1"/>
  <c r="C16" i="7" s="1"/>
  <c r="C96" i="7" s="1"/>
  <c r="L72" i="109"/>
  <c r="E76" i="109" s="1"/>
  <c r="E79" i="109" s="1"/>
  <c r="E16" i="7" s="1"/>
  <c r="W70" i="118"/>
  <c r="W71" i="118"/>
  <c r="M65" i="130"/>
  <c r="M64" i="130"/>
  <c r="M66" i="130"/>
  <c r="M67" i="130"/>
  <c r="M65" i="116"/>
  <c r="M66" i="116"/>
  <c r="M64" i="116"/>
  <c r="M67" i="116"/>
  <c r="W72" i="127"/>
  <c r="N76" i="109"/>
  <c r="N79" i="109" s="1"/>
  <c r="N16" i="7" s="1"/>
  <c r="N96" i="7" s="1"/>
  <c r="U72" i="112"/>
  <c r="N76" i="129"/>
  <c r="N79" i="129" s="1"/>
  <c r="N33" i="7" s="1"/>
  <c r="N113" i="7" s="1"/>
  <c r="E76" i="121"/>
  <c r="E79" i="121" s="1"/>
  <c r="E25" i="7" s="1"/>
  <c r="N65" i="134"/>
  <c r="N64" i="134"/>
  <c r="N66" i="134"/>
  <c r="N67" i="134"/>
  <c r="T39" i="19"/>
  <c r="P3" i="91" s="1"/>
  <c r="P27" i="91" s="1"/>
  <c r="P39" i="91" s="1"/>
  <c r="P43" i="91" s="1"/>
  <c r="P79" i="7" s="1"/>
  <c r="O3" i="91"/>
  <c r="O27" i="91" s="1"/>
  <c r="O39" i="91" s="1"/>
  <c r="O43" i="91" s="1"/>
  <c r="O79" i="7" s="1"/>
  <c r="E76" i="124"/>
  <c r="E79" i="124" s="1"/>
  <c r="E28" i="7" s="1"/>
  <c r="V64" i="132"/>
  <c r="V66" i="132"/>
  <c r="V67" i="132"/>
  <c r="V65" i="132"/>
  <c r="M76" i="104"/>
  <c r="M79" i="104" s="1"/>
  <c r="M11" i="7" s="1"/>
  <c r="M91" i="7" s="1"/>
  <c r="W66" i="134"/>
  <c r="W64" i="134"/>
  <c r="W65" i="134"/>
  <c r="W67" i="134"/>
  <c r="C76" i="113"/>
  <c r="C79" i="113" s="1"/>
  <c r="C18" i="7" s="1"/>
  <c r="C98" i="7" s="1"/>
  <c r="M65" i="126"/>
  <c r="M64" i="126"/>
  <c r="M66" i="126"/>
  <c r="M67" i="126"/>
  <c r="N76" i="122"/>
  <c r="N79" i="122" s="1"/>
  <c r="N26" i="7" s="1"/>
  <c r="N106" i="7" s="1"/>
  <c r="M71" i="106"/>
  <c r="M70" i="106"/>
  <c r="M72" i="106"/>
  <c r="U72" i="133"/>
  <c r="E76" i="112"/>
  <c r="E79" i="112" s="1"/>
  <c r="E17" i="7" s="1"/>
  <c r="V72" i="134"/>
  <c r="U71" i="110"/>
  <c r="U70" i="110"/>
  <c r="O23" i="101"/>
  <c r="O27" i="101"/>
  <c r="M76" i="130"/>
  <c r="M79" i="130" s="1"/>
  <c r="M34" i="7" s="1"/>
  <c r="M65" i="118"/>
  <c r="M66" i="118"/>
  <c r="M67" i="118"/>
  <c r="M64" i="118"/>
  <c r="W65" i="108"/>
  <c r="W64" i="108"/>
  <c r="W66" i="108"/>
  <c r="W67" i="108"/>
  <c r="T26" i="19"/>
  <c r="P3" i="78" s="1"/>
  <c r="P27" i="78" s="1"/>
  <c r="P39" i="78" s="1"/>
  <c r="P43" i="78" s="1"/>
  <c r="P66" i="7" s="1"/>
  <c r="O3" i="78"/>
  <c r="O27" i="78" s="1"/>
  <c r="O39" i="78" s="1"/>
  <c r="O43" i="78" s="1"/>
  <c r="O66" i="7" s="1"/>
  <c r="V64" i="113"/>
  <c r="P76" i="113" s="1"/>
  <c r="P79" i="113" s="1"/>
  <c r="P18" i="7" s="1"/>
  <c r="P98" i="7" s="1"/>
  <c r="V66" i="113"/>
  <c r="V67" i="113"/>
  <c r="V65" i="113"/>
  <c r="V72" i="105"/>
  <c r="L72" i="132"/>
  <c r="O27" i="123"/>
  <c r="O23" i="123"/>
  <c r="O27" i="117"/>
  <c r="O23" i="117"/>
  <c r="G3" i="100"/>
  <c r="G11" i="100" s="1"/>
  <c r="L7" i="95"/>
  <c r="H3" i="100" s="1"/>
  <c r="H11" i="100" s="1"/>
  <c r="U66" i="116"/>
  <c r="U65" i="116"/>
  <c r="U64" i="116"/>
  <c r="N76" i="116" s="1"/>
  <c r="N79" i="116" s="1"/>
  <c r="N21" i="7" s="1"/>
  <c r="U67" i="116"/>
  <c r="W65" i="107"/>
  <c r="W64" i="107"/>
  <c r="W66" i="107"/>
  <c r="W67" i="107"/>
  <c r="M65" i="109"/>
  <c r="M64" i="109"/>
  <c r="M66" i="109"/>
  <c r="M67" i="109"/>
  <c r="O27" i="130"/>
  <c r="O23" i="130"/>
  <c r="G23" i="102"/>
  <c r="G27" i="102"/>
  <c r="S24" i="19"/>
  <c r="N3" i="76"/>
  <c r="N27" i="76" s="1"/>
  <c r="N39" i="76" s="1"/>
  <c r="N43" i="76" s="1"/>
  <c r="N64" i="7" s="1"/>
  <c r="E76" i="123"/>
  <c r="E79" i="123" s="1"/>
  <c r="E27" i="7" s="1"/>
  <c r="O27" i="116"/>
  <c r="O23" i="116"/>
  <c r="M3" i="86"/>
  <c r="M27" i="86" s="1"/>
  <c r="M39" i="86" s="1"/>
  <c r="M43" i="86" s="1"/>
  <c r="R34" i="19"/>
  <c r="M113" i="7"/>
  <c r="M73" i="7"/>
  <c r="G23" i="116"/>
  <c r="G27" i="116"/>
  <c r="G23" i="118"/>
  <c r="G27" i="118"/>
  <c r="G23" i="130"/>
  <c r="G27" i="130"/>
  <c r="G27" i="112"/>
  <c r="G23" i="112"/>
  <c r="H27" i="131"/>
  <c r="H23" i="131"/>
  <c r="L114" i="7"/>
  <c r="T33" i="19"/>
  <c r="P3" i="85" s="1"/>
  <c r="P27" i="85" s="1"/>
  <c r="P39" i="85" s="1"/>
  <c r="P43" i="85" s="1"/>
  <c r="P73" i="7" s="1"/>
  <c r="O3" i="85"/>
  <c r="O27" i="85" s="1"/>
  <c r="O39" i="85" s="1"/>
  <c r="O43" i="85" s="1"/>
  <c r="O73" i="7" s="1"/>
  <c r="S13" i="19"/>
  <c r="N3" i="65"/>
  <c r="N27" i="65" s="1"/>
  <c r="N39" i="65" s="1"/>
  <c r="N43" i="65" s="1"/>
  <c r="N53" i="7" s="1"/>
  <c r="G27" i="124"/>
  <c r="G23" i="124"/>
  <c r="G27" i="126"/>
  <c r="G23" i="126"/>
  <c r="T71" i="98"/>
  <c r="P76" i="97"/>
  <c r="P79" i="97" s="1"/>
  <c r="P4" i="7" s="1"/>
  <c r="P23" i="133"/>
  <c r="P27" i="133"/>
  <c r="E76" i="130"/>
  <c r="E79" i="130" s="1"/>
  <c r="E34" i="7" s="1"/>
  <c r="O70" i="117"/>
  <c r="O71" i="117"/>
  <c r="O72" i="117"/>
  <c r="M71" i="125"/>
  <c r="M70" i="125"/>
  <c r="M72" i="125"/>
  <c r="G3" i="110"/>
  <c r="G11" i="110" s="1"/>
  <c r="L10" i="95"/>
  <c r="H3" i="110" s="1"/>
  <c r="H11" i="110" s="1"/>
  <c r="P27" i="128"/>
  <c r="P23" i="128"/>
  <c r="L21" i="19"/>
  <c r="H3" i="92" s="1"/>
  <c r="H27" i="92" s="1"/>
  <c r="H39" i="92" s="1"/>
  <c r="H43" i="92" s="1"/>
  <c r="H61" i="7" s="1"/>
  <c r="G3" i="92"/>
  <c r="G27" i="92" s="1"/>
  <c r="G39" i="92" s="1"/>
  <c r="G43" i="92" s="1"/>
  <c r="G61" i="7" s="1"/>
  <c r="W65" i="118"/>
  <c r="W64" i="118"/>
  <c r="P76" i="118" s="1"/>
  <c r="P79" i="118" s="1"/>
  <c r="P23" i="7" s="1"/>
  <c r="W66" i="118"/>
  <c r="W67" i="118"/>
  <c r="M72" i="130"/>
  <c r="M70" i="130"/>
  <c r="M71" i="130"/>
  <c r="F76" i="130" s="1"/>
  <c r="F79" i="130" s="1"/>
  <c r="F34" i="7" s="1"/>
  <c r="M72" i="116"/>
  <c r="M70" i="116"/>
  <c r="M71" i="116"/>
  <c r="E76" i="107"/>
  <c r="E79" i="107" s="1"/>
  <c r="E14" i="7" s="1"/>
  <c r="V65" i="118"/>
  <c r="V64" i="118"/>
  <c r="V66" i="118"/>
  <c r="V67" i="118"/>
  <c r="L65" i="114"/>
  <c r="L66" i="114"/>
  <c r="L64" i="114"/>
  <c r="L67" i="114"/>
  <c r="V70" i="132"/>
  <c r="V72" i="132"/>
  <c r="O27" i="104"/>
  <c r="O23" i="104"/>
  <c r="W71" i="122"/>
  <c r="M70" i="126"/>
  <c r="M72" i="126"/>
  <c r="M71" i="126"/>
  <c r="T12" i="19"/>
  <c r="P3" i="64" s="1"/>
  <c r="P27" i="64" s="1"/>
  <c r="P39" i="64" s="1"/>
  <c r="P43" i="64" s="1"/>
  <c r="P52" i="7" s="1"/>
  <c r="O3" i="64"/>
  <c r="O27" i="64" s="1"/>
  <c r="O39" i="64" s="1"/>
  <c r="O43" i="64" s="1"/>
  <c r="O52" i="7" s="1"/>
  <c r="L65" i="112"/>
  <c r="L64" i="112"/>
  <c r="F76" i="112" s="1"/>
  <c r="F79" i="112" s="1"/>
  <c r="F17" i="7" s="1"/>
  <c r="L66" i="112"/>
  <c r="L67" i="112"/>
  <c r="U66" i="124"/>
  <c r="U64" i="124"/>
  <c r="U67" i="124"/>
  <c r="U65" i="124"/>
  <c r="U64" i="132"/>
  <c r="U66" i="132"/>
  <c r="U65" i="132"/>
  <c r="U67" i="132"/>
  <c r="U65" i="104"/>
  <c r="U66" i="104"/>
  <c r="U67" i="104"/>
  <c r="U64" i="104"/>
  <c r="N76" i="104" s="1"/>
  <c r="N79" i="104" s="1"/>
  <c r="N11" i="7" s="1"/>
  <c r="N91" i="7" s="1"/>
  <c r="W70" i="115"/>
  <c r="W71" i="115"/>
  <c r="V71" i="119"/>
  <c r="U66" i="110"/>
  <c r="U64" i="110"/>
  <c r="U65" i="110"/>
  <c r="U67" i="110"/>
  <c r="U64" i="117"/>
  <c r="U66" i="117"/>
  <c r="U67" i="117"/>
  <c r="U65" i="117"/>
  <c r="D76" i="115"/>
  <c r="D79" i="115" s="1"/>
  <c r="D20" i="7" s="1"/>
  <c r="D100" i="7" s="1"/>
  <c r="O76" i="100"/>
  <c r="O79" i="100" s="1"/>
  <c r="O7" i="7" s="1"/>
  <c r="M65" i="131"/>
  <c r="M66" i="131"/>
  <c r="M64" i="131"/>
  <c r="M67" i="131"/>
  <c r="E76" i="114"/>
  <c r="E79" i="114" s="1"/>
  <c r="E19" i="7" s="1"/>
  <c r="G76" i="119"/>
  <c r="G79" i="119" s="1"/>
  <c r="G24" i="7" s="1"/>
  <c r="V72" i="108"/>
  <c r="V71" i="127"/>
  <c r="V70" i="127"/>
  <c r="P27" i="123"/>
  <c r="P23" i="123"/>
  <c r="P27" i="117"/>
  <c r="P23" i="117"/>
  <c r="M70" i="133"/>
  <c r="M72" i="133"/>
  <c r="M71" i="133"/>
  <c r="M65" i="105"/>
  <c r="M66" i="105"/>
  <c r="M64" i="105"/>
  <c r="F76" i="105" s="1"/>
  <c r="F79" i="105" s="1"/>
  <c r="F12" i="7" s="1"/>
  <c r="M67" i="105"/>
  <c r="G23" i="106"/>
  <c r="G27" i="106"/>
  <c r="V70" i="115"/>
  <c r="V71" i="115"/>
  <c r="T22" i="19"/>
  <c r="P3" i="74" s="1"/>
  <c r="P27" i="74" s="1"/>
  <c r="P39" i="74" s="1"/>
  <c r="P43" i="74" s="1"/>
  <c r="P62" i="7" s="1"/>
  <c r="O3" i="74"/>
  <c r="O27" i="74" s="1"/>
  <c r="O39" i="74" s="1"/>
  <c r="O43" i="74" s="1"/>
  <c r="O62" i="7" s="1"/>
  <c r="H23" i="128"/>
  <c r="H27" i="128"/>
  <c r="T72" i="98"/>
  <c r="G23" i="105"/>
  <c r="G27" i="105"/>
  <c r="G23" i="125"/>
  <c r="G27" i="125"/>
  <c r="T40" i="95"/>
  <c r="G23" i="133"/>
  <c r="G27" i="133"/>
  <c r="V72" i="115"/>
  <c r="E76" i="105"/>
  <c r="E79" i="105" s="1"/>
  <c r="E12" i="7" s="1"/>
  <c r="O65" i="117"/>
  <c r="O64" i="117"/>
  <c r="O66" i="117"/>
  <c r="O67" i="117"/>
  <c r="M67" i="107"/>
  <c r="M65" i="107"/>
  <c r="M66" i="107"/>
  <c r="M64" i="107"/>
  <c r="F27" i="110"/>
  <c r="F23" i="110"/>
  <c r="E76" i="97"/>
  <c r="E79" i="97" s="1"/>
  <c r="E4" i="7" s="1"/>
  <c r="L71" i="100"/>
  <c r="L70" i="100"/>
  <c r="L72" i="100"/>
  <c r="E76" i="126"/>
  <c r="E79" i="126" s="1"/>
  <c r="E30" i="7" s="1"/>
  <c r="M72" i="102"/>
  <c r="M76" i="101"/>
  <c r="M79" i="101" s="1"/>
  <c r="N8" i="7" s="1"/>
  <c r="W70" i="105"/>
  <c r="W71" i="105"/>
  <c r="J64" i="101"/>
  <c r="J65" i="101"/>
  <c r="J66" i="101"/>
  <c r="J67" i="101"/>
  <c r="V66" i="119"/>
  <c r="V64" i="119"/>
  <c r="V67" i="119"/>
  <c r="V65" i="119"/>
  <c r="V70" i="118"/>
  <c r="V71" i="118"/>
  <c r="L70" i="114"/>
  <c r="L71" i="114"/>
  <c r="R4" i="19"/>
  <c r="M3" i="6"/>
  <c r="M27" i="6" s="1"/>
  <c r="M39" i="6" s="1"/>
  <c r="M43" i="6" s="1"/>
  <c r="M44" i="7" s="1"/>
  <c r="M84" i="7" s="1"/>
  <c r="V72" i="102"/>
  <c r="E76" i="133"/>
  <c r="E79" i="133" s="1"/>
  <c r="E37" i="7" s="1"/>
  <c r="N76" i="134"/>
  <c r="N79" i="134" s="1"/>
  <c r="N39" i="7" s="1"/>
  <c r="N119" i="7" s="1"/>
  <c r="P27" i="104"/>
  <c r="P23" i="104"/>
  <c r="O70" i="119"/>
  <c r="O71" i="119"/>
  <c r="O72" i="119"/>
  <c r="M70" i="122"/>
  <c r="M72" i="122"/>
  <c r="M71" i="122"/>
  <c r="L71" i="112"/>
  <c r="L72" i="112"/>
  <c r="L70" i="112"/>
  <c r="M3" i="75"/>
  <c r="M27" i="75" s="1"/>
  <c r="M39" i="75" s="1"/>
  <c r="M43" i="75" s="1"/>
  <c r="M63" i="7" s="1"/>
  <c r="M103" i="7" s="1"/>
  <c r="R23" i="19"/>
  <c r="D76" i="110"/>
  <c r="D79" i="110" s="1"/>
  <c r="D10" i="7" s="1"/>
  <c r="D90" i="7" s="1"/>
  <c r="U70" i="132"/>
  <c r="U72" i="132"/>
  <c r="O76" i="132" s="1"/>
  <c r="O79" i="132" s="1"/>
  <c r="O38" i="7" s="1"/>
  <c r="O118" i="7" s="1"/>
  <c r="U70" i="104"/>
  <c r="U71" i="104"/>
  <c r="N76" i="119"/>
  <c r="N79" i="119" s="1"/>
  <c r="N24" i="7" s="1"/>
  <c r="N104" i="7" s="1"/>
  <c r="W65" i="115"/>
  <c r="W66" i="115"/>
  <c r="W64" i="115"/>
  <c r="W67" i="115"/>
  <c r="P76" i="119"/>
  <c r="P79" i="119" s="1"/>
  <c r="P24" i="7" s="1"/>
  <c r="T20" i="19"/>
  <c r="P3" i="72" s="1"/>
  <c r="P27" i="72" s="1"/>
  <c r="P39" i="72" s="1"/>
  <c r="P43" i="72" s="1"/>
  <c r="P60" i="7" s="1"/>
  <c r="O3" i="72"/>
  <c r="O27" i="72" s="1"/>
  <c r="O39" i="72" s="1"/>
  <c r="O43" i="72" s="1"/>
  <c r="O60" i="7" s="1"/>
  <c r="M70" i="131"/>
  <c r="M71" i="131"/>
  <c r="M72" i="131"/>
  <c r="W72" i="109"/>
  <c r="U71" i="124"/>
  <c r="N65" i="113"/>
  <c r="N66" i="113"/>
  <c r="N64" i="113"/>
  <c r="N67" i="113"/>
  <c r="V64" i="127"/>
  <c r="V65" i="127"/>
  <c r="V66" i="127"/>
  <c r="V67" i="127"/>
  <c r="G3" i="115"/>
  <c r="G11" i="115" s="1"/>
  <c r="L20" i="95"/>
  <c r="H3" i="115" s="1"/>
  <c r="H11" i="115" s="1"/>
  <c r="L103" i="7"/>
  <c r="O27" i="125"/>
  <c r="O23" i="125"/>
  <c r="U71" i="125"/>
  <c r="U70" i="125"/>
  <c r="E76" i="104"/>
  <c r="E79" i="104" s="1"/>
  <c r="E11" i="7" s="1"/>
  <c r="M65" i="133"/>
  <c r="M66" i="133"/>
  <c r="M67" i="133"/>
  <c r="M64" i="133"/>
  <c r="V64" i="115"/>
  <c r="V65" i="115"/>
  <c r="V66" i="115"/>
  <c r="V67" i="115"/>
  <c r="U65" i="106"/>
  <c r="N76" i="106" s="1"/>
  <c r="N79" i="106" s="1"/>
  <c r="N13" i="7" s="1"/>
  <c r="N93" i="7" s="1"/>
  <c r="U67" i="106"/>
  <c r="U66" i="106"/>
  <c r="U64" i="106"/>
  <c r="M72" i="107"/>
  <c r="M70" i="107"/>
  <c r="M71" i="107"/>
  <c r="V72" i="129"/>
  <c r="L65" i="100"/>
  <c r="L66" i="100"/>
  <c r="L64" i="100"/>
  <c r="L67" i="100"/>
  <c r="L6" i="95"/>
  <c r="H3" i="99" s="1"/>
  <c r="H11" i="99" s="1"/>
  <c r="G3" i="99"/>
  <c r="G11" i="99" s="1"/>
  <c r="O23" i="126"/>
  <c r="O27" i="126"/>
  <c r="T66" i="98"/>
  <c r="T67" i="98"/>
  <c r="T64" i="98"/>
  <c r="T65" i="98"/>
  <c r="W66" i="105"/>
  <c r="W67" i="105"/>
  <c r="W65" i="105"/>
  <c r="W64" i="105"/>
  <c r="J72" i="101"/>
  <c r="J70" i="101"/>
  <c r="J71" i="101"/>
  <c r="U70" i="116"/>
  <c r="U71" i="116"/>
  <c r="U72" i="116"/>
  <c r="V67" i="129"/>
  <c r="V66" i="129"/>
  <c r="V65" i="129"/>
  <c r="V64" i="129"/>
  <c r="J40" i="7"/>
  <c r="J86" i="7"/>
  <c r="J120" i="7" s="1"/>
  <c r="W71" i="107"/>
  <c r="W70" i="107"/>
  <c r="O27" i="124"/>
  <c r="O23" i="124"/>
  <c r="O65" i="119"/>
  <c r="O64" i="119"/>
  <c r="O66" i="119"/>
  <c r="O67" i="119"/>
  <c r="M65" i="122"/>
  <c r="M64" i="122"/>
  <c r="M66" i="122"/>
  <c r="M67" i="122"/>
  <c r="F76" i="108"/>
  <c r="F79" i="108" s="1"/>
  <c r="F15" i="7" s="1"/>
  <c r="I76" i="102"/>
  <c r="I79" i="102" s="1"/>
  <c r="I9" i="7" s="1"/>
  <c r="I89" i="7" s="1"/>
  <c r="O23" i="106"/>
  <c r="O27" i="106"/>
  <c r="F76" i="134"/>
  <c r="F79" i="134" s="1"/>
  <c r="F39" i="7" s="1"/>
  <c r="L6" i="19"/>
  <c r="H3" i="60" s="1"/>
  <c r="H27" i="60" s="1"/>
  <c r="H39" i="60" s="1"/>
  <c r="H43" i="60" s="1"/>
  <c r="H46" i="7" s="1"/>
  <c r="G3" i="60"/>
  <c r="G27" i="60" s="1"/>
  <c r="G39" i="60" s="1"/>
  <c r="G43" i="60" s="1"/>
  <c r="G46" i="7" s="1"/>
  <c r="I76" i="112"/>
  <c r="I79" i="112" s="1"/>
  <c r="I17" i="7" s="1"/>
  <c r="I97" i="7" s="1"/>
  <c r="U71" i="133"/>
  <c r="F23" i="115"/>
  <c r="F27" i="115"/>
  <c r="U72" i="126"/>
  <c r="K71" i="128"/>
  <c r="D76" i="128" s="1"/>
  <c r="D79" i="128" s="1"/>
  <c r="D32" i="7" s="1"/>
  <c r="D112" i="7" s="1"/>
  <c r="J71" i="128"/>
  <c r="C76" i="128" s="1"/>
  <c r="C79" i="128" s="1"/>
  <c r="C32" i="7" s="1"/>
  <c r="C112" i="7" s="1"/>
  <c r="L71" i="128"/>
  <c r="E76" i="128" s="1"/>
  <c r="E79" i="128" s="1"/>
  <c r="E32" i="7" s="1"/>
  <c r="E112" i="7" s="1"/>
  <c r="P27" i="125"/>
  <c r="P23" i="125"/>
  <c r="R7" i="19"/>
  <c r="M3" i="61"/>
  <c r="M27" i="61" s="1"/>
  <c r="M39" i="61" s="1"/>
  <c r="M43" i="61" s="1"/>
  <c r="M47" i="7" s="1"/>
  <c r="M87" i="7" s="1"/>
  <c r="U65" i="125"/>
  <c r="U64" i="125"/>
  <c r="U66" i="125"/>
  <c r="U67" i="125"/>
  <c r="E116" i="7"/>
  <c r="M77" i="50"/>
  <c r="M80" i="50" s="1"/>
  <c r="M35" i="7" s="1"/>
  <c r="L35" i="7"/>
  <c r="M97" i="7"/>
  <c r="L90" i="7"/>
  <c r="L80" i="7"/>
  <c r="D110" i="7"/>
  <c r="D108" i="7"/>
  <c r="M117" i="7"/>
  <c r="D99" i="7"/>
  <c r="K120" i="7"/>
  <c r="L5" i="95"/>
  <c r="H3" i="98" s="1"/>
  <c r="H11" i="98" s="1"/>
  <c r="D107" i="7"/>
  <c r="D85" i="7"/>
  <c r="F102" i="7"/>
  <c r="L27" i="95"/>
  <c r="H3" i="123" s="1"/>
  <c r="H11" i="123" s="1"/>
  <c r="L37" i="95"/>
  <c r="H3" i="133" s="1"/>
  <c r="H11" i="133" s="1"/>
  <c r="E95" i="7"/>
  <c r="M110" i="7"/>
  <c r="M93" i="7"/>
  <c r="M108" i="7"/>
  <c r="L21" i="95"/>
  <c r="H3" i="116" s="1"/>
  <c r="H11" i="116" s="1"/>
  <c r="L25" i="95"/>
  <c r="H3" i="121" s="1"/>
  <c r="H11" i="121" s="1"/>
  <c r="D101" i="7"/>
  <c r="M99" i="7"/>
  <c r="F104" i="7"/>
  <c r="E119" i="7"/>
  <c r="L19" i="95"/>
  <c r="H3" i="114" s="1"/>
  <c r="H11" i="114" s="1"/>
  <c r="L28" i="95"/>
  <c r="H3" i="124" s="1"/>
  <c r="H11" i="124" s="1"/>
  <c r="M89" i="7"/>
  <c r="D117" i="7"/>
  <c r="L30" i="95"/>
  <c r="H3" i="126" s="1"/>
  <c r="H11" i="126" s="1"/>
  <c r="M105" i="7"/>
  <c r="R29" i="19"/>
  <c r="M3" i="81"/>
  <c r="M27" i="81" s="1"/>
  <c r="M39" i="81" s="1"/>
  <c r="M43" i="81" s="1"/>
  <c r="G3" i="81"/>
  <c r="G27" i="81" s="1"/>
  <c r="G39" i="81" s="1"/>
  <c r="G43" i="81" s="1"/>
  <c r="G69" i="7" s="1"/>
  <c r="L29" i="19"/>
  <c r="H3" i="81" s="1"/>
  <c r="H27" i="81" s="1"/>
  <c r="H39" i="81" s="1"/>
  <c r="H43" i="81" s="1"/>
  <c r="H69" i="7" s="1"/>
  <c r="L23" i="19"/>
  <c r="H3" i="75" s="1"/>
  <c r="H27" i="75" s="1"/>
  <c r="H39" i="75" s="1"/>
  <c r="H43" i="75" s="1"/>
  <c r="H63" i="7" s="1"/>
  <c r="G3" i="75"/>
  <c r="G27" i="75" s="1"/>
  <c r="G39" i="75" s="1"/>
  <c r="G43" i="75" s="1"/>
  <c r="G63" i="7" s="1"/>
  <c r="K33" i="19"/>
  <c r="F3" i="85"/>
  <c r="F27" i="85" s="1"/>
  <c r="F39" i="85" s="1"/>
  <c r="F43" i="85" s="1"/>
  <c r="F73" i="7" s="1"/>
  <c r="F3" i="82"/>
  <c r="F27" i="82" s="1"/>
  <c r="F39" i="82" s="1"/>
  <c r="F43" i="82" s="1"/>
  <c r="F70" i="7" s="1"/>
  <c r="K30" i="19"/>
  <c r="R10" i="19"/>
  <c r="M3" i="59"/>
  <c r="M27" i="59" s="1"/>
  <c r="M39" i="59" s="1"/>
  <c r="M43" i="59" s="1"/>
  <c r="M50" i="7" s="1"/>
  <c r="M90" i="7" s="1"/>
  <c r="K37" i="19"/>
  <c r="F3" i="88"/>
  <c r="F27" i="88" s="1"/>
  <c r="F39" i="88" s="1"/>
  <c r="F43" i="88" s="1"/>
  <c r="F77" i="7" s="1"/>
  <c r="G3" i="61"/>
  <c r="G27" i="61" s="1"/>
  <c r="G39" i="61" s="1"/>
  <c r="G43" i="61" s="1"/>
  <c r="G47" i="7" s="1"/>
  <c r="L7" i="19"/>
  <c r="H3" i="61" s="1"/>
  <c r="H27" i="61" s="1"/>
  <c r="H39" i="61" s="1"/>
  <c r="H43" i="61" s="1"/>
  <c r="H47" i="7" s="1"/>
  <c r="L109" i="7"/>
  <c r="R32" i="19"/>
  <c r="M3" i="84"/>
  <c r="M27" i="84" s="1"/>
  <c r="M39" i="84" s="1"/>
  <c r="M43" i="84" s="1"/>
  <c r="M72" i="7" s="1"/>
  <c r="G3" i="68"/>
  <c r="G27" i="68" s="1"/>
  <c r="G39" i="68" s="1"/>
  <c r="G43" i="68" s="1"/>
  <c r="G56" i="7" s="1"/>
  <c r="L16" i="19"/>
  <c r="H3" i="68" s="1"/>
  <c r="H27" i="68" s="1"/>
  <c r="H39" i="68" s="1"/>
  <c r="H43" i="68" s="1"/>
  <c r="H56" i="7" s="1"/>
  <c r="L20" i="19"/>
  <c r="H3" i="72" s="1"/>
  <c r="H27" i="72" s="1"/>
  <c r="H39" i="72" s="1"/>
  <c r="H43" i="72" s="1"/>
  <c r="H60" i="7" s="1"/>
  <c r="G3" i="72"/>
  <c r="G27" i="72" s="1"/>
  <c r="G39" i="72" s="1"/>
  <c r="G43" i="72" s="1"/>
  <c r="G60" i="7" s="1"/>
  <c r="G3" i="77"/>
  <c r="G27" i="77" s="1"/>
  <c r="G39" i="77" s="1"/>
  <c r="G43" i="77" s="1"/>
  <c r="G65" i="7" s="1"/>
  <c r="L25" i="19"/>
  <c r="H3" i="77" s="1"/>
  <c r="H27" i="77" s="1"/>
  <c r="H39" i="77" s="1"/>
  <c r="H43" i="77" s="1"/>
  <c r="H65" i="7" s="1"/>
  <c r="G3" i="74"/>
  <c r="G27" i="74" s="1"/>
  <c r="G39" i="74" s="1"/>
  <c r="G43" i="74" s="1"/>
  <c r="G62" i="7" s="1"/>
  <c r="L22" i="19"/>
  <c r="H3" i="74" s="1"/>
  <c r="H27" i="74" s="1"/>
  <c r="H39" i="74" s="1"/>
  <c r="H43" i="74" s="1"/>
  <c r="H62" i="7" s="1"/>
  <c r="G3" i="66"/>
  <c r="G27" i="66" s="1"/>
  <c r="G39" i="66" s="1"/>
  <c r="G43" i="66" s="1"/>
  <c r="G54" i="7" s="1"/>
  <c r="L14" i="19"/>
  <c r="H3" i="66" s="1"/>
  <c r="H27" i="66" s="1"/>
  <c r="H39" i="66" s="1"/>
  <c r="H43" i="66" s="1"/>
  <c r="H54" i="7" s="1"/>
  <c r="G3" i="58"/>
  <c r="G27" i="58" s="1"/>
  <c r="G39" i="58" s="1"/>
  <c r="G43" i="58" s="1"/>
  <c r="G49" i="7" s="1"/>
  <c r="L9" i="19"/>
  <c r="H3" i="58" s="1"/>
  <c r="H27" i="58" s="1"/>
  <c r="H39" i="58" s="1"/>
  <c r="H43" i="58" s="1"/>
  <c r="H49" i="7" s="1"/>
  <c r="L31" i="19"/>
  <c r="H3" i="83" s="1"/>
  <c r="H27" i="83" s="1"/>
  <c r="H39" i="83" s="1"/>
  <c r="H43" i="83" s="1"/>
  <c r="H71" i="7" s="1"/>
  <c r="G3" i="83"/>
  <c r="G27" i="83" s="1"/>
  <c r="G39" i="83" s="1"/>
  <c r="G43" i="83" s="1"/>
  <c r="G71" i="7" s="1"/>
  <c r="L32" i="19"/>
  <c r="H3" i="84" s="1"/>
  <c r="H27" i="84" s="1"/>
  <c r="H39" i="84" s="1"/>
  <c r="H43" i="84" s="1"/>
  <c r="H72" i="7" s="1"/>
  <c r="G3" i="84"/>
  <c r="G27" i="84" s="1"/>
  <c r="G39" i="84" s="1"/>
  <c r="G43" i="84" s="1"/>
  <c r="G72" i="7" s="1"/>
  <c r="G3" i="78"/>
  <c r="G27" i="78" s="1"/>
  <c r="G39" i="78" s="1"/>
  <c r="G43" i="78" s="1"/>
  <c r="G66" i="7" s="1"/>
  <c r="L26" i="19"/>
  <c r="H3" i="78" s="1"/>
  <c r="H27" i="78" s="1"/>
  <c r="H39" i="78" s="1"/>
  <c r="H43" i="78" s="1"/>
  <c r="H66" i="7" s="1"/>
  <c r="L5" i="19"/>
  <c r="H3" i="57" s="1"/>
  <c r="H27" i="57" s="1"/>
  <c r="H39" i="57" s="1"/>
  <c r="H43" i="57" s="1"/>
  <c r="H45" i="7" s="1"/>
  <c r="G3" i="57"/>
  <c r="G27" i="57" s="1"/>
  <c r="G39" i="57" s="1"/>
  <c r="G43" i="57" s="1"/>
  <c r="G45" i="7" s="1"/>
  <c r="L15" i="19"/>
  <c r="H3" i="67" s="1"/>
  <c r="H27" i="67" s="1"/>
  <c r="H39" i="67" s="1"/>
  <c r="H43" i="67" s="1"/>
  <c r="H55" i="7" s="1"/>
  <c r="G3" i="67"/>
  <c r="G27" i="67" s="1"/>
  <c r="G39" i="67" s="1"/>
  <c r="G43" i="67" s="1"/>
  <c r="G55" i="7" s="1"/>
  <c r="G3" i="71"/>
  <c r="G27" i="71" s="1"/>
  <c r="G39" i="71" s="1"/>
  <c r="G43" i="71" s="1"/>
  <c r="G59" i="7" s="1"/>
  <c r="L19" i="19"/>
  <c r="H3" i="71" s="1"/>
  <c r="H27" i="71" s="1"/>
  <c r="H39" i="71" s="1"/>
  <c r="H43" i="71" s="1"/>
  <c r="H59" i="7" s="1"/>
  <c r="L4" i="19"/>
  <c r="H3" i="6" s="1"/>
  <c r="H27" i="6" s="1"/>
  <c r="H39" i="6" s="1"/>
  <c r="H43" i="6" s="1"/>
  <c r="H44" i="7" s="1"/>
  <c r="G3" i="6"/>
  <c r="G27" i="6" s="1"/>
  <c r="G39" i="6" s="1"/>
  <c r="G43" i="6" s="1"/>
  <c r="G44" i="7" s="1"/>
  <c r="G3" i="89"/>
  <c r="G27" i="89" s="1"/>
  <c r="G39" i="89" s="1"/>
  <c r="G43" i="89" s="1"/>
  <c r="G78" i="7" s="1"/>
  <c r="L38" i="19"/>
  <c r="H3" i="89" s="1"/>
  <c r="H27" i="89" s="1"/>
  <c r="H39" i="89" s="1"/>
  <c r="H43" i="89" s="1"/>
  <c r="H78" i="7" s="1"/>
  <c r="G3" i="65"/>
  <c r="G27" i="65" s="1"/>
  <c r="G39" i="65" s="1"/>
  <c r="G43" i="65" s="1"/>
  <c r="G53" i="7" s="1"/>
  <c r="L13" i="19"/>
  <c r="H3" i="65" s="1"/>
  <c r="H27" i="65" s="1"/>
  <c r="H39" i="65" s="1"/>
  <c r="H43" i="65" s="1"/>
  <c r="H53" i="7" s="1"/>
  <c r="G3" i="86"/>
  <c r="G27" i="86" s="1"/>
  <c r="G39" i="86" s="1"/>
  <c r="G43" i="86" s="1"/>
  <c r="G74" i="7" s="1"/>
  <c r="L34" i="19"/>
  <c r="H3" i="86" s="1"/>
  <c r="H27" i="86" s="1"/>
  <c r="H39" i="86" s="1"/>
  <c r="H43" i="86" s="1"/>
  <c r="H74" i="7" s="1"/>
  <c r="G3" i="80"/>
  <c r="G27" i="80" s="1"/>
  <c r="G39" i="80" s="1"/>
  <c r="G43" i="80" s="1"/>
  <c r="G68" i="7" s="1"/>
  <c r="L28" i="19"/>
  <c r="H3" i="80" s="1"/>
  <c r="H27" i="80" s="1"/>
  <c r="H39" i="80" s="1"/>
  <c r="H43" i="80" s="1"/>
  <c r="H68" i="7" s="1"/>
  <c r="L24" i="19"/>
  <c r="H3" i="76" s="1"/>
  <c r="H27" i="76" s="1"/>
  <c r="H39" i="76" s="1"/>
  <c r="H43" i="76" s="1"/>
  <c r="H64" i="7" s="1"/>
  <c r="G3" i="76"/>
  <c r="G27" i="76" s="1"/>
  <c r="G39" i="76" s="1"/>
  <c r="G43" i="76" s="1"/>
  <c r="G64" i="7" s="1"/>
  <c r="D92" i="7"/>
  <c r="C97" i="7"/>
  <c r="D111" i="7"/>
  <c r="C84" i="7"/>
  <c r="L26" i="95"/>
  <c r="H3" i="122" s="1"/>
  <c r="H11" i="122" s="1"/>
  <c r="D93" i="7"/>
  <c r="L16" i="95"/>
  <c r="H3" i="109" s="1"/>
  <c r="H11" i="109" s="1"/>
  <c r="L34" i="95"/>
  <c r="H3" i="130" s="1"/>
  <c r="H11" i="130" s="1"/>
  <c r="D106" i="7"/>
  <c r="D94" i="7"/>
  <c r="L9" i="95"/>
  <c r="H3" i="102" s="1"/>
  <c r="H11" i="102" s="1"/>
  <c r="D109" i="7"/>
  <c r="L11" i="95"/>
  <c r="H3" i="104" s="1"/>
  <c r="H11" i="104" s="1"/>
  <c r="J8" i="95"/>
  <c r="F3" i="101" s="1"/>
  <c r="F11" i="101" s="1"/>
  <c r="I40" i="95"/>
  <c r="L13" i="95"/>
  <c r="H3" i="106" s="1"/>
  <c r="H11" i="106" s="1"/>
  <c r="L31" i="95"/>
  <c r="H3" i="127" s="1"/>
  <c r="H11" i="127" s="1"/>
  <c r="L17" i="95"/>
  <c r="H3" i="112" s="1"/>
  <c r="H11" i="112" s="1"/>
  <c r="L4" i="95"/>
  <c r="H3" i="97" s="1"/>
  <c r="H11" i="97" s="1"/>
  <c r="D118" i="7"/>
  <c r="D113" i="7"/>
  <c r="D91" i="7"/>
  <c r="L33" i="95"/>
  <c r="H3" i="129" s="1"/>
  <c r="H11" i="129" s="1"/>
  <c r="L14" i="95"/>
  <c r="H3" i="107" s="1"/>
  <c r="H11" i="107" s="1"/>
  <c r="D89" i="7"/>
  <c r="L29" i="95"/>
  <c r="H3" i="125" s="1"/>
  <c r="H11" i="125" s="1"/>
  <c r="L38" i="95"/>
  <c r="H3" i="132" s="1"/>
  <c r="H11" i="132" s="1"/>
  <c r="L12" i="95"/>
  <c r="H3" i="105" s="1"/>
  <c r="H11" i="105" s="1"/>
  <c r="D114" i="7"/>
  <c r="L23" i="95"/>
  <c r="H3" i="118" s="1"/>
  <c r="H11" i="118" s="1"/>
  <c r="D103" i="7"/>
  <c r="D96" i="7"/>
  <c r="C86" i="7" l="1"/>
  <c r="C40" i="7"/>
  <c r="W70" i="117"/>
  <c r="W71" i="117"/>
  <c r="W72" i="117"/>
  <c r="V70" i="104"/>
  <c r="V71" i="104"/>
  <c r="V72" i="104"/>
  <c r="M76" i="98"/>
  <c r="M79" i="98" s="1"/>
  <c r="M5" i="7" s="1"/>
  <c r="M85" i="7" s="1"/>
  <c r="N65" i="118"/>
  <c r="N67" i="118"/>
  <c r="N64" i="118"/>
  <c r="N66" i="118"/>
  <c r="V71" i="116"/>
  <c r="V70" i="116"/>
  <c r="V72" i="116"/>
  <c r="O71" i="108"/>
  <c r="O70" i="108"/>
  <c r="O72" i="108"/>
  <c r="W70" i="98"/>
  <c r="W72" i="98"/>
  <c r="W71" i="98"/>
  <c r="O92" i="7"/>
  <c r="N70" i="104"/>
  <c r="N71" i="104"/>
  <c r="N72" i="104"/>
  <c r="F76" i="129"/>
  <c r="F79" i="129" s="1"/>
  <c r="F33" i="7" s="1"/>
  <c r="V70" i="114"/>
  <c r="V71" i="114"/>
  <c r="V72" i="114"/>
  <c r="M72" i="100"/>
  <c r="M71" i="100"/>
  <c r="M70" i="100"/>
  <c r="T31" i="19"/>
  <c r="P3" i="83" s="1"/>
  <c r="P27" i="83" s="1"/>
  <c r="P39" i="83" s="1"/>
  <c r="P43" i="83" s="1"/>
  <c r="P71" i="7" s="1"/>
  <c r="O3" i="83"/>
  <c r="O27" i="83" s="1"/>
  <c r="O39" i="83" s="1"/>
  <c r="O43" i="83" s="1"/>
  <c r="O71" i="7" s="1"/>
  <c r="K71" i="101"/>
  <c r="K70" i="101"/>
  <c r="K72" i="101"/>
  <c r="U70" i="114"/>
  <c r="U72" i="114"/>
  <c r="U71" i="114"/>
  <c r="H27" i="132"/>
  <c r="H23" i="132"/>
  <c r="N71" i="106"/>
  <c r="N70" i="106"/>
  <c r="N72" i="106"/>
  <c r="V64" i="130"/>
  <c r="V66" i="130"/>
  <c r="V67" i="130"/>
  <c r="V65" i="130"/>
  <c r="V64" i="117"/>
  <c r="V66" i="117"/>
  <c r="V65" i="117"/>
  <c r="V67" i="117"/>
  <c r="W65" i="121"/>
  <c r="W66" i="121"/>
  <c r="W64" i="121"/>
  <c r="W67" i="121"/>
  <c r="F76" i="123"/>
  <c r="F79" i="123" s="1"/>
  <c r="F27" i="7" s="1"/>
  <c r="H23" i="125"/>
  <c r="H27" i="125"/>
  <c r="H23" i="112"/>
  <c r="H27" i="112"/>
  <c r="H27" i="121"/>
  <c r="H23" i="121"/>
  <c r="V70" i="124"/>
  <c r="V71" i="124"/>
  <c r="V72" i="124"/>
  <c r="P76" i="105"/>
  <c r="P79" i="105" s="1"/>
  <c r="P12" i="7" s="1"/>
  <c r="P92" i="7" s="1"/>
  <c r="V64" i="126"/>
  <c r="V66" i="126"/>
  <c r="V65" i="126"/>
  <c r="V67" i="126"/>
  <c r="N70" i="133"/>
  <c r="N71" i="133"/>
  <c r="N72" i="133"/>
  <c r="O65" i="128"/>
  <c r="O64" i="128"/>
  <c r="O66" i="128"/>
  <c r="O67" i="128"/>
  <c r="W66" i="117"/>
  <c r="W64" i="117"/>
  <c r="P76" i="117" s="1"/>
  <c r="P79" i="117" s="1"/>
  <c r="P22" i="7" s="1"/>
  <c r="P102" i="7" s="1"/>
  <c r="W65" i="117"/>
  <c r="W67" i="117"/>
  <c r="V66" i="104"/>
  <c r="V67" i="104"/>
  <c r="V64" i="104"/>
  <c r="V65" i="104"/>
  <c r="W71" i="128"/>
  <c r="W70" i="128"/>
  <c r="W72" i="128"/>
  <c r="N70" i="126"/>
  <c r="N72" i="126"/>
  <c r="N71" i="126"/>
  <c r="N70" i="118"/>
  <c r="N71" i="118"/>
  <c r="G76" i="118" s="1"/>
  <c r="G79" i="118" s="1"/>
  <c r="G23" i="7" s="1"/>
  <c r="N72" i="118"/>
  <c r="V64" i="116"/>
  <c r="V65" i="116"/>
  <c r="V66" i="116"/>
  <c r="V67" i="116"/>
  <c r="V70" i="123"/>
  <c r="V71" i="123"/>
  <c r="V72" i="123"/>
  <c r="V65" i="128"/>
  <c r="V64" i="128"/>
  <c r="V66" i="128"/>
  <c r="V67" i="128"/>
  <c r="N76" i="114"/>
  <c r="N79" i="114" s="1"/>
  <c r="N19" i="7" s="1"/>
  <c r="N99" i="7" s="1"/>
  <c r="F76" i="98"/>
  <c r="F79" i="98" s="1"/>
  <c r="F5" i="7" s="1"/>
  <c r="O65" i="108"/>
  <c r="O64" i="108"/>
  <c r="O66" i="108"/>
  <c r="O67" i="108"/>
  <c r="N65" i="121"/>
  <c r="N67" i="121"/>
  <c r="N64" i="121"/>
  <c r="N66" i="121"/>
  <c r="N76" i="101"/>
  <c r="N79" i="101" s="1"/>
  <c r="O8" i="7" s="1"/>
  <c r="W70" i="121"/>
  <c r="W71" i="121"/>
  <c r="W72" i="121"/>
  <c r="W65" i="98"/>
  <c r="W67" i="98"/>
  <c r="W64" i="98"/>
  <c r="P76" i="98" s="1"/>
  <c r="P79" i="98" s="1"/>
  <c r="P5" i="7" s="1"/>
  <c r="P85" i="7" s="1"/>
  <c r="W66" i="98"/>
  <c r="W65" i="116"/>
  <c r="W64" i="116"/>
  <c r="P76" i="116" s="1"/>
  <c r="P79" i="116" s="1"/>
  <c r="P21" i="7" s="1"/>
  <c r="W66" i="116"/>
  <c r="W67" i="116"/>
  <c r="T15" i="19"/>
  <c r="P3" i="67" s="1"/>
  <c r="P27" i="67" s="1"/>
  <c r="P39" i="67" s="1"/>
  <c r="P43" i="67" s="1"/>
  <c r="P55" i="7" s="1"/>
  <c r="O3" i="67"/>
  <c r="O27" i="67" s="1"/>
  <c r="O39" i="67" s="1"/>
  <c r="O43" i="67" s="1"/>
  <c r="O55" i="7" s="1"/>
  <c r="G76" i="128"/>
  <c r="G79" i="128" s="1"/>
  <c r="G32" i="7" s="1"/>
  <c r="O76" i="99"/>
  <c r="O79" i="99" s="1"/>
  <c r="O6" i="7" s="1"/>
  <c r="N76" i="121"/>
  <c r="N79" i="121" s="1"/>
  <c r="N25" i="7" s="1"/>
  <c r="N105" i="7" s="1"/>
  <c r="O76" i="129"/>
  <c r="O79" i="129" s="1"/>
  <c r="O33" i="7" s="1"/>
  <c r="O113" i="7" s="1"/>
  <c r="O76" i="102"/>
  <c r="O79" i="102" s="1"/>
  <c r="O9" i="7" s="1"/>
  <c r="E76" i="115"/>
  <c r="E79" i="115" s="1"/>
  <c r="E20" i="7" s="1"/>
  <c r="E100" i="7" s="1"/>
  <c r="W71" i="130"/>
  <c r="W70" i="130"/>
  <c r="W72" i="130"/>
  <c r="P76" i="122"/>
  <c r="P79" i="122" s="1"/>
  <c r="P26" i="7" s="1"/>
  <c r="P106" i="7" s="1"/>
  <c r="N72" i="107"/>
  <c r="N70" i="107"/>
  <c r="N71" i="107"/>
  <c r="U66" i="114"/>
  <c r="U64" i="114"/>
  <c r="U67" i="114"/>
  <c r="U65" i="114"/>
  <c r="T30" i="19"/>
  <c r="P3" i="82" s="1"/>
  <c r="P27" i="82" s="1"/>
  <c r="P39" i="82" s="1"/>
  <c r="P43" i="82" s="1"/>
  <c r="P70" i="7" s="1"/>
  <c r="O3" i="82"/>
  <c r="O27" i="82" s="1"/>
  <c r="O39" i="82" s="1"/>
  <c r="O43" i="82" s="1"/>
  <c r="O70" i="7" s="1"/>
  <c r="T19" i="19"/>
  <c r="P3" i="71" s="1"/>
  <c r="P27" i="71" s="1"/>
  <c r="P39" i="71" s="1"/>
  <c r="P43" i="71" s="1"/>
  <c r="P59" i="7" s="1"/>
  <c r="O3" i="71"/>
  <c r="O27" i="71" s="1"/>
  <c r="O39" i="71" s="1"/>
  <c r="O43" i="71" s="1"/>
  <c r="O59" i="7" s="1"/>
  <c r="N65" i="107"/>
  <c r="N67" i="107"/>
  <c r="N66" i="107"/>
  <c r="N64" i="107"/>
  <c r="N65" i="97"/>
  <c r="N67" i="97"/>
  <c r="N66" i="97"/>
  <c r="N64" i="97"/>
  <c r="N65" i="133"/>
  <c r="N66" i="133"/>
  <c r="N64" i="133"/>
  <c r="N67" i="133"/>
  <c r="H23" i="127"/>
  <c r="H27" i="127"/>
  <c r="V71" i="126"/>
  <c r="V70" i="126"/>
  <c r="V72" i="126"/>
  <c r="N76" i="117"/>
  <c r="N79" i="117" s="1"/>
  <c r="N22" i="7" s="1"/>
  <c r="N102" i="7" s="1"/>
  <c r="N72" i="121"/>
  <c r="N70" i="121"/>
  <c r="N71" i="121"/>
  <c r="P76" i="127"/>
  <c r="P79" i="127" s="1"/>
  <c r="P31" i="7" s="1"/>
  <c r="P111" i="7" s="1"/>
  <c r="W64" i="130"/>
  <c r="W66" i="130"/>
  <c r="W65" i="130"/>
  <c r="W67" i="130"/>
  <c r="N76" i="128"/>
  <c r="N79" i="128" s="1"/>
  <c r="N32" i="7" s="1"/>
  <c r="N112" i="7" s="1"/>
  <c r="H23" i="107"/>
  <c r="H27" i="107"/>
  <c r="S32" i="19"/>
  <c r="N3" i="84"/>
  <c r="N27" i="84" s="1"/>
  <c r="N39" i="84" s="1"/>
  <c r="N43" i="84" s="1"/>
  <c r="N72" i="7" s="1"/>
  <c r="M69" i="7"/>
  <c r="M109" i="7" s="1"/>
  <c r="H23" i="124"/>
  <c r="H27" i="124"/>
  <c r="F76" i="122"/>
  <c r="F79" i="122" s="1"/>
  <c r="F26" i="7" s="1"/>
  <c r="G23" i="99"/>
  <c r="G27" i="99"/>
  <c r="N76" i="125"/>
  <c r="N79" i="125" s="1"/>
  <c r="N29" i="7" s="1"/>
  <c r="S23" i="19"/>
  <c r="N3" i="75"/>
  <c r="N27" i="75" s="1"/>
  <c r="N39" i="75" s="1"/>
  <c r="N43" i="75" s="1"/>
  <c r="N63" i="7" s="1"/>
  <c r="O76" i="119"/>
  <c r="O79" i="119" s="1"/>
  <c r="O24" i="7" s="1"/>
  <c r="W64" i="123"/>
  <c r="W66" i="123"/>
  <c r="W65" i="123"/>
  <c r="W67" i="123"/>
  <c r="N70" i="124"/>
  <c r="N71" i="124"/>
  <c r="N72" i="124"/>
  <c r="N64" i="131"/>
  <c r="N65" i="131"/>
  <c r="N66" i="131"/>
  <c r="N67" i="131"/>
  <c r="N72" i="116"/>
  <c r="N70" i="116"/>
  <c r="N71" i="116"/>
  <c r="F76" i="109"/>
  <c r="F79" i="109" s="1"/>
  <c r="F16" i="7" s="1"/>
  <c r="F76" i="125"/>
  <c r="F79" i="125" s="1"/>
  <c r="F29" i="7" s="1"/>
  <c r="V66" i="133"/>
  <c r="V65" i="133"/>
  <c r="V64" i="133"/>
  <c r="V67" i="133"/>
  <c r="M70" i="114"/>
  <c r="M71" i="114"/>
  <c r="M72" i="114"/>
  <c r="N65" i="122"/>
  <c r="N64" i="122"/>
  <c r="N66" i="122"/>
  <c r="N67" i="122"/>
  <c r="V64" i="101"/>
  <c r="V66" i="101"/>
  <c r="V65" i="101"/>
  <c r="V67" i="101"/>
  <c r="N103" i="7"/>
  <c r="O76" i="112"/>
  <c r="O79" i="112" s="1"/>
  <c r="O17" i="7" s="1"/>
  <c r="V71" i="110"/>
  <c r="V70" i="110"/>
  <c r="V72" i="110"/>
  <c r="F76" i="127"/>
  <c r="F79" i="127" s="1"/>
  <c r="F31" i="7" s="1"/>
  <c r="T8" i="19"/>
  <c r="P3" i="62" s="1"/>
  <c r="P27" i="62" s="1"/>
  <c r="P39" i="62" s="1"/>
  <c r="P43" i="62" s="1"/>
  <c r="P48" i="7" s="1"/>
  <c r="O3" i="62"/>
  <c r="O27" i="62" s="1"/>
  <c r="O39" i="62" s="1"/>
  <c r="O43" i="62" s="1"/>
  <c r="O48" i="7" s="1"/>
  <c r="N76" i="126"/>
  <c r="N79" i="126" s="1"/>
  <c r="N30" i="7" s="1"/>
  <c r="N110" i="7" s="1"/>
  <c r="O65" i="134"/>
  <c r="O64" i="134"/>
  <c r="O66" i="134"/>
  <c r="O67" i="134"/>
  <c r="N65" i="127"/>
  <c r="N64" i="127"/>
  <c r="N67" i="127"/>
  <c r="N66" i="127"/>
  <c r="O76" i="134"/>
  <c r="O79" i="134" s="1"/>
  <c r="O39" i="7" s="1"/>
  <c r="O119" i="7" s="1"/>
  <c r="N70" i="97"/>
  <c r="N71" i="97"/>
  <c r="N72" i="97"/>
  <c r="H23" i="126"/>
  <c r="H27" i="126"/>
  <c r="D76" i="101"/>
  <c r="D79" i="101" s="1"/>
  <c r="D8" i="7" s="1"/>
  <c r="D40" i="7" s="1"/>
  <c r="W67" i="128"/>
  <c r="W65" i="128"/>
  <c r="W64" i="128"/>
  <c r="W66" i="128"/>
  <c r="W71" i="116"/>
  <c r="W72" i="116"/>
  <c r="W70" i="116"/>
  <c r="H27" i="130"/>
  <c r="H23" i="130"/>
  <c r="H23" i="109"/>
  <c r="H27" i="109"/>
  <c r="S29" i="19"/>
  <c r="N3" i="81"/>
  <c r="N27" i="81" s="1"/>
  <c r="N39" i="81" s="1"/>
  <c r="N43" i="81" s="1"/>
  <c r="N69" i="7" s="1"/>
  <c r="H23" i="114"/>
  <c r="H27" i="114"/>
  <c r="V65" i="106"/>
  <c r="V67" i="106"/>
  <c r="V64" i="106"/>
  <c r="O76" i="106" s="1"/>
  <c r="O79" i="106" s="1"/>
  <c r="O13" i="7" s="1"/>
  <c r="O93" i="7" s="1"/>
  <c r="V66" i="106"/>
  <c r="H23" i="99"/>
  <c r="H27" i="99"/>
  <c r="O76" i="115"/>
  <c r="O79" i="115" s="1"/>
  <c r="O20" i="7" s="1"/>
  <c r="O100" i="7" s="1"/>
  <c r="V71" i="125"/>
  <c r="V70" i="125"/>
  <c r="V72" i="125"/>
  <c r="O76" i="127"/>
  <c r="O79" i="127" s="1"/>
  <c r="O31" i="7" s="1"/>
  <c r="O111" i="7" s="1"/>
  <c r="S4" i="19"/>
  <c r="N3" i="6"/>
  <c r="N27" i="6" s="1"/>
  <c r="N39" i="6" s="1"/>
  <c r="N43" i="6" s="1"/>
  <c r="N44" i="7" s="1"/>
  <c r="M70" i="110"/>
  <c r="M71" i="110"/>
  <c r="M72" i="110"/>
  <c r="H76" i="117"/>
  <c r="H79" i="117" s="1"/>
  <c r="H22" i="7" s="1"/>
  <c r="N65" i="125"/>
  <c r="N64" i="125"/>
  <c r="N67" i="125"/>
  <c r="N66" i="125"/>
  <c r="G76" i="131"/>
  <c r="G79" i="131" s="1"/>
  <c r="G36" i="7" s="1"/>
  <c r="N76" i="124"/>
  <c r="N79" i="124" s="1"/>
  <c r="N28" i="7" s="1"/>
  <c r="N108" i="7" s="1"/>
  <c r="F76" i="126"/>
  <c r="F79" i="126" s="1"/>
  <c r="F30" i="7" s="1"/>
  <c r="H23" i="110"/>
  <c r="H27" i="110"/>
  <c r="N65" i="124"/>
  <c r="N64" i="124"/>
  <c r="N66" i="124"/>
  <c r="N67" i="124"/>
  <c r="M71" i="112"/>
  <c r="M72" i="112"/>
  <c r="M70" i="112"/>
  <c r="T24" i="19"/>
  <c r="P3" i="76" s="1"/>
  <c r="P27" i="76" s="1"/>
  <c r="P39" i="76" s="1"/>
  <c r="P43" i="76" s="1"/>
  <c r="P64" i="7" s="1"/>
  <c r="P104" i="7" s="1"/>
  <c r="O3" i="76"/>
  <c r="O27" i="76" s="1"/>
  <c r="O39" i="76" s="1"/>
  <c r="O43" i="76" s="1"/>
  <c r="O64" i="7" s="1"/>
  <c r="U67" i="101"/>
  <c r="U66" i="101"/>
  <c r="U65" i="101"/>
  <c r="U64" i="101"/>
  <c r="P76" i="132"/>
  <c r="P79" i="132" s="1"/>
  <c r="P38" i="7" s="1"/>
  <c r="P118" i="7" s="1"/>
  <c r="F76" i="116"/>
  <c r="F79" i="116" s="1"/>
  <c r="F21" i="7" s="1"/>
  <c r="V71" i="133"/>
  <c r="V72" i="133"/>
  <c r="M65" i="114"/>
  <c r="M66" i="114"/>
  <c r="M64" i="114"/>
  <c r="G76" i="114" s="1"/>
  <c r="G79" i="114" s="1"/>
  <c r="G19" i="7" s="1"/>
  <c r="M67" i="114"/>
  <c r="M65" i="99"/>
  <c r="M66" i="99"/>
  <c r="M64" i="99"/>
  <c r="M67" i="99"/>
  <c r="N70" i="122"/>
  <c r="N72" i="122"/>
  <c r="N71" i="122"/>
  <c r="V70" i="101"/>
  <c r="V71" i="101"/>
  <c r="V72" i="101"/>
  <c r="N86" i="7"/>
  <c r="T6" i="19"/>
  <c r="P3" i="60" s="1"/>
  <c r="P27" i="60" s="1"/>
  <c r="P39" i="60" s="1"/>
  <c r="P43" i="60" s="1"/>
  <c r="P46" i="7" s="1"/>
  <c r="O3" i="60"/>
  <c r="O27" i="60" s="1"/>
  <c r="O39" i="60" s="1"/>
  <c r="O43" i="60" s="1"/>
  <c r="O46" i="7" s="1"/>
  <c r="F76" i="124"/>
  <c r="F79" i="124" s="1"/>
  <c r="F28" i="7" s="1"/>
  <c r="O27" i="98"/>
  <c r="O23" i="98"/>
  <c r="P76" i="102"/>
  <c r="P79" i="102" s="1"/>
  <c r="P9" i="7" s="1"/>
  <c r="N65" i="123"/>
  <c r="N64" i="123"/>
  <c r="N66" i="123"/>
  <c r="N67" i="123"/>
  <c r="W71" i="110"/>
  <c r="W70" i="110"/>
  <c r="W72" i="110"/>
  <c r="N76" i="130"/>
  <c r="N79" i="130" s="1"/>
  <c r="N34" i="7" s="1"/>
  <c r="O76" i="109"/>
  <c r="O79" i="109" s="1"/>
  <c r="O16" i="7" s="1"/>
  <c r="O96" i="7" s="1"/>
  <c r="N76" i="123"/>
  <c r="N79" i="123" s="1"/>
  <c r="N27" i="7" s="1"/>
  <c r="N107" i="7" s="1"/>
  <c r="V64" i="110"/>
  <c r="O76" i="110" s="1"/>
  <c r="O79" i="110" s="1"/>
  <c r="O10" i="7" s="1"/>
  <c r="V66" i="110"/>
  <c r="V65" i="110"/>
  <c r="V67" i="110"/>
  <c r="H76" i="113"/>
  <c r="H79" i="113" s="1"/>
  <c r="H18" i="7" s="1"/>
  <c r="O70" i="134"/>
  <c r="O71" i="134"/>
  <c r="O72" i="134"/>
  <c r="N71" i="127"/>
  <c r="N70" i="127"/>
  <c r="N72" i="127"/>
  <c r="T25" i="19"/>
  <c r="P3" i="77" s="1"/>
  <c r="P27" i="77" s="1"/>
  <c r="P39" i="77" s="1"/>
  <c r="P43" i="77" s="1"/>
  <c r="P65" i="7" s="1"/>
  <c r="O3" i="77"/>
  <c r="O27" i="77" s="1"/>
  <c r="O39" i="77" s="1"/>
  <c r="O43" i="77" s="1"/>
  <c r="O65" i="7" s="1"/>
  <c r="H23" i="97"/>
  <c r="H27" i="97"/>
  <c r="G27" i="115"/>
  <c r="G23" i="115"/>
  <c r="H27" i="116"/>
  <c r="H23" i="116"/>
  <c r="P76" i="115"/>
  <c r="P79" i="115" s="1"/>
  <c r="P20" i="7" s="1"/>
  <c r="P100" i="7" s="1"/>
  <c r="N71" i="131"/>
  <c r="N70" i="131"/>
  <c r="N72" i="131"/>
  <c r="N65" i="116"/>
  <c r="N64" i="116"/>
  <c r="G76" i="116" s="1"/>
  <c r="G79" i="116" s="1"/>
  <c r="G21" i="7" s="1"/>
  <c r="N66" i="116"/>
  <c r="N67" i="116"/>
  <c r="G76" i="134"/>
  <c r="G79" i="134" s="1"/>
  <c r="G39" i="7" s="1"/>
  <c r="V71" i="128"/>
  <c r="V70" i="128"/>
  <c r="V72" i="128"/>
  <c r="F76" i="118"/>
  <c r="F79" i="118" s="1"/>
  <c r="F23" i="7" s="1"/>
  <c r="G3" i="79"/>
  <c r="G27" i="79" s="1"/>
  <c r="G39" i="79" s="1"/>
  <c r="G43" i="79" s="1"/>
  <c r="G67" i="7" s="1"/>
  <c r="L27" i="19"/>
  <c r="H3" i="79" s="1"/>
  <c r="H27" i="79" s="1"/>
  <c r="H39" i="79" s="1"/>
  <c r="H43" i="79" s="1"/>
  <c r="H67" i="7" s="1"/>
  <c r="H23" i="118"/>
  <c r="H27" i="118"/>
  <c r="H23" i="98"/>
  <c r="H27" i="98"/>
  <c r="M65" i="115"/>
  <c r="M64" i="115"/>
  <c r="M66" i="115"/>
  <c r="M67" i="115"/>
  <c r="N88" i="7"/>
  <c r="M65" i="110"/>
  <c r="M66" i="110"/>
  <c r="M67" i="110"/>
  <c r="M64" i="110"/>
  <c r="N71" i="125"/>
  <c r="N70" i="125"/>
  <c r="N72" i="125"/>
  <c r="F76" i="133"/>
  <c r="F79" i="133" s="1"/>
  <c r="F37" i="7" s="1"/>
  <c r="N76" i="110"/>
  <c r="N79" i="110" s="1"/>
  <c r="N10" i="7" s="1"/>
  <c r="F76" i="114"/>
  <c r="F79" i="114" s="1"/>
  <c r="F19" i="7" s="1"/>
  <c r="G23" i="110"/>
  <c r="G27" i="110"/>
  <c r="W64" i="133"/>
  <c r="W65" i="133"/>
  <c r="W66" i="133"/>
  <c r="W67" i="133"/>
  <c r="M65" i="112"/>
  <c r="M64" i="112"/>
  <c r="M67" i="112"/>
  <c r="M66" i="112"/>
  <c r="N65" i="102"/>
  <c r="N66" i="102"/>
  <c r="N64" i="102"/>
  <c r="N67" i="102"/>
  <c r="H27" i="100"/>
  <c r="H23" i="100"/>
  <c r="P76" i="108"/>
  <c r="P79" i="108" s="1"/>
  <c r="P15" i="7" s="1"/>
  <c r="P95" i="7" s="1"/>
  <c r="U71" i="101"/>
  <c r="U70" i="101"/>
  <c r="U72" i="101"/>
  <c r="M70" i="132"/>
  <c r="M71" i="132"/>
  <c r="M72" i="132"/>
  <c r="F76" i="102"/>
  <c r="F79" i="102" s="1"/>
  <c r="F9" i="7" s="1"/>
  <c r="N76" i="133"/>
  <c r="N79" i="133" s="1"/>
  <c r="N37" i="7" s="1"/>
  <c r="N117" i="7" s="1"/>
  <c r="M71" i="99"/>
  <c r="M71" i="129"/>
  <c r="M70" i="129"/>
  <c r="M72" i="129"/>
  <c r="N71" i="123"/>
  <c r="N70" i="123"/>
  <c r="N72" i="123"/>
  <c r="W64" i="110"/>
  <c r="W66" i="110"/>
  <c r="W65" i="110"/>
  <c r="W67" i="110"/>
  <c r="W70" i="124"/>
  <c r="W72" i="124"/>
  <c r="W71" i="124"/>
  <c r="P76" i="99"/>
  <c r="P79" i="99" s="1"/>
  <c r="P6" i="7" s="1"/>
  <c r="O76" i="122"/>
  <c r="O79" i="122" s="1"/>
  <c r="O26" i="7" s="1"/>
  <c r="O106" i="7" s="1"/>
  <c r="T9" i="19"/>
  <c r="P3" i="58" s="1"/>
  <c r="P27" i="58" s="1"/>
  <c r="P39" i="58" s="1"/>
  <c r="P43" i="58" s="1"/>
  <c r="P49" i="7" s="1"/>
  <c r="O3" i="58"/>
  <c r="O27" i="58" s="1"/>
  <c r="O39" i="58" s="1"/>
  <c r="O43" i="58" s="1"/>
  <c r="O49" i="7" s="1"/>
  <c r="H27" i="102"/>
  <c r="H23" i="102"/>
  <c r="H23" i="123"/>
  <c r="H27" i="123"/>
  <c r="W65" i="125"/>
  <c r="W64" i="125"/>
  <c r="W66" i="125"/>
  <c r="W67" i="125"/>
  <c r="S10" i="19"/>
  <c r="N3" i="59"/>
  <c r="N27" i="59" s="1"/>
  <c r="N39" i="59" s="1"/>
  <c r="N43" i="59" s="1"/>
  <c r="N50" i="7" s="1"/>
  <c r="V64" i="124"/>
  <c r="V66" i="124"/>
  <c r="V67" i="124"/>
  <c r="V65" i="124"/>
  <c r="O72" i="128"/>
  <c r="O70" i="128"/>
  <c r="W71" i="123"/>
  <c r="W70" i="123"/>
  <c r="W72" i="123"/>
  <c r="O76" i="118"/>
  <c r="O79" i="118" s="1"/>
  <c r="O23" i="7" s="1"/>
  <c r="N65" i="126"/>
  <c r="N64" i="126"/>
  <c r="N66" i="126"/>
  <c r="N67" i="126"/>
  <c r="V66" i="123"/>
  <c r="V64" i="123"/>
  <c r="V67" i="123"/>
  <c r="V65" i="123"/>
  <c r="O71" i="128"/>
  <c r="H23" i="106"/>
  <c r="H27" i="106"/>
  <c r="H27" i="129"/>
  <c r="H23" i="129"/>
  <c r="F27" i="101"/>
  <c r="F23" i="101"/>
  <c r="V70" i="106"/>
  <c r="V71" i="106"/>
  <c r="V72" i="106"/>
  <c r="V66" i="125"/>
  <c r="V64" i="125"/>
  <c r="V65" i="125"/>
  <c r="V67" i="125"/>
  <c r="H23" i="105"/>
  <c r="H27" i="105"/>
  <c r="H23" i="104"/>
  <c r="H27" i="104"/>
  <c r="H27" i="122"/>
  <c r="H23" i="122"/>
  <c r="S7" i="19"/>
  <c r="N3" i="61"/>
  <c r="N27" i="61" s="1"/>
  <c r="N39" i="61" s="1"/>
  <c r="N43" i="61" s="1"/>
  <c r="N47" i="7" s="1"/>
  <c r="N87" i="7" s="1"/>
  <c r="M70" i="115"/>
  <c r="M71" i="115"/>
  <c r="M72" i="115"/>
  <c r="E76" i="100"/>
  <c r="E79" i="100" s="1"/>
  <c r="E7" i="7" s="1"/>
  <c r="E87" i="7" s="1"/>
  <c r="W71" i="104"/>
  <c r="W70" i="104"/>
  <c r="W72" i="104"/>
  <c r="F76" i="107"/>
  <c r="F79" i="107" s="1"/>
  <c r="F14" i="7" s="1"/>
  <c r="N65" i="105"/>
  <c r="N66" i="105"/>
  <c r="N64" i="105"/>
  <c r="N67" i="105"/>
  <c r="O76" i="108"/>
  <c r="O79" i="108" s="1"/>
  <c r="O15" i="7" s="1"/>
  <c r="O95" i="7" s="1"/>
  <c r="W70" i="133"/>
  <c r="W71" i="133"/>
  <c r="W72" i="133"/>
  <c r="T13" i="19"/>
  <c r="P3" i="65" s="1"/>
  <c r="P27" i="65" s="1"/>
  <c r="P39" i="65" s="1"/>
  <c r="P43" i="65" s="1"/>
  <c r="P53" i="7" s="1"/>
  <c r="O3" i="65"/>
  <c r="O27" i="65" s="1"/>
  <c r="O39" i="65" s="1"/>
  <c r="O43" i="65" s="1"/>
  <c r="O53" i="7" s="1"/>
  <c r="N65" i="130"/>
  <c r="N64" i="130"/>
  <c r="N66" i="130"/>
  <c r="N67" i="130"/>
  <c r="S34" i="19"/>
  <c r="N3" i="86"/>
  <c r="N27" i="86" s="1"/>
  <c r="N39" i="86" s="1"/>
  <c r="N43" i="86" s="1"/>
  <c r="N74" i="7" s="1"/>
  <c r="N70" i="102"/>
  <c r="N71" i="102"/>
  <c r="N72" i="102"/>
  <c r="G27" i="100"/>
  <c r="G23" i="100"/>
  <c r="P76" i="134"/>
  <c r="P79" i="134" s="1"/>
  <c r="P39" i="7" s="1"/>
  <c r="P119" i="7" s="1"/>
  <c r="M65" i="132"/>
  <c r="M66" i="132"/>
  <c r="M67" i="132"/>
  <c r="M64" i="132"/>
  <c r="N76" i="98"/>
  <c r="N79" i="98" s="1"/>
  <c r="N5" i="7" s="1"/>
  <c r="F76" i="106"/>
  <c r="F79" i="106" s="1"/>
  <c r="F13" i="7" s="1"/>
  <c r="N71" i="98"/>
  <c r="G76" i="98" s="1"/>
  <c r="G79" i="98" s="1"/>
  <c r="G5" i="7" s="1"/>
  <c r="N70" i="98"/>
  <c r="N72" i="98"/>
  <c r="M65" i="129"/>
  <c r="M64" i="129"/>
  <c r="M66" i="129"/>
  <c r="M67" i="129"/>
  <c r="N65" i="109"/>
  <c r="N64" i="109"/>
  <c r="G76" i="109" s="1"/>
  <c r="G79" i="109" s="1"/>
  <c r="G16" i="7" s="1"/>
  <c r="N66" i="109"/>
  <c r="N67" i="109"/>
  <c r="W71" i="126"/>
  <c r="W70" i="126"/>
  <c r="W72" i="126"/>
  <c r="V71" i="121"/>
  <c r="V70" i="121"/>
  <c r="V72" i="121"/>
  <c r="W64" i="124"/>
  <c r="W66" i="124"/>
  <c r="W67" i="124"/>
  <c r="W65" i="124"/>
  <c r="O76" i="107"/>
  <c r="O79" i="107" s="1"/>
  <c r="O14" i="7" s="1"/>
  <c r="O94" i="7" s="1"/>
  <c r="P76" i="109"/>
  <c r="P79" i="109" s="1"/>
  <c r="P16" i="7" s="1"/>
  <c r="P96" i="7" s="1"/>
  <c r="P76" i="131"/>
  <c r="P79" i="131" s="1"/>
  <c r="P36" i="7" s="1"/>
  <c r="P116" i="7" s="1"/>
  <c r="T28" i="19"/>
  <c r="P3" i="80" s="1"/>
  <c r="P27" i="80" s="1"/>
  <c r="P39" i="80" s="1"/>
  <c r="P43" i="80" s="1"/>
  <c r="P68" i="7" s="1"/>
  <c r="O3" i="80"/>
  <c r="O27" i="80" s="1"/>
  <c r="O39" i="80" s="1"/>
  <c r="O43" i="80" s="1"/>
  <c r="O68" i="7" s="1"/>
  <c r="T37" i="19"/>
  <c r="P3" i="88" s="1"/>
  <c r="P27" i="88" s="1"/>
  <c r="P39" i="88" s="1"/>
  <c r="P43" i="88" s="1"/>
  <c r="P77" i="7" s="1"/>
  <c r="O3" i="88"/>
  <c r="O27" i="88" s="1"/>
  <c r="O39" i="88" s="1"/>
  <c r="O43" i="88" s="1"/>
  <c r="O77" i="7" s="1"/>
  <c r="S21" i="19"/>
  <c r="N3" i="92"/>
  <c r="N27" i="92" s="1"/>
  <c r="N39" i="92" s="1"/>
  <c r="N43" i="92" s="1"/>
  <c r="N61" i="7" s="1"/>
  <c r="N101" i="7" s="1"/>
  <c r="W71" i="106"/>
  <c r="W70" i="106"/>
  <c r="W72" i="106"/>
  <c r="H23" i="133"/>
  <c r="H27" i="133"/>
  <c r="W70" i="125"/>
  <c r="W71" i="125"/>
  <c r="W72" i="125"/>
  <c r="H76" i="119"/>
  <c r="H79" i="119" s="1"/>
  <c r="H24" i="7" s="1"/>
  <c r="P76" i="129"/>
  <c r="P79" i="129" s="1"/>
  <c r="P33" i="7" s="1"/>
  <c r="P113" i="7" s="1"/>
  <c r="H23" i="115"/>
  <c r="H27" i="115"/>
  <c r="W65" i="104"/>
  <c r="W64" i="104"/>
  <c r="W66" i="104"/>
  <c r="W67" i="104"/>
  <c r="N70" i="105"/>
  <c r="N71" i="105"/>
  <c r="N72" i="105"/>
  <c r="N65" i="106"/>
  <c r="N64" i="106"/>
  <c r="G76" i="106" s="1"/>
  <c r="G79" i="106" s="1"/>
  <c r="G13" i="7" s="1"/>
  <c r="N66" i="106"/>
  <c r="N67" i="106"/>
  <c r="N72" i="130"/>
  <c r="N70" i="130"/>
  <c r="N71" i="130"/>
  <c r="M114" i="7"/>
  <c r="M74" i="7"/>
  <c r="V70" i="130"/>
  <c r="V71" i="130"/>
  <c r="V72" i="130"/>
  <c r="P76" i="107"/>
  <c r="P79" i="107" s="1"/>
  <c r="P14" i="7" s="1"/>
  <c r="P94" i="7" s="1"/>
  <c r="V70" i="117"/>
  <c r="V72" i="117"/>
  <c r="V71" i="117"/>
  <c r="N65" i="98"/>
  <c r="N66" i="98"/>
  <c r="N64" i="98"/>
  <c r="N67" i="98"/>
  <c r="F76" i="104"/>
  <c r="F79" i="104" s="1"/>
  <c r="F11" i="7" s="1"/>
  <c r="N72" i="109"/>
  <c r="N70" i="109"/>
  <c r="W64" i="126"/>
  <c r="P76" i="126" s="1"/>
  <c r="P79" i="126" s="1"/>
  <c r="P30" i="7" s="1"/>
  <c r="P110" i="7" s="1"/>
  <c r="W66" i="126"/>
  <c r="W67" i="126"/>
  <c r="W65" i="126"/>
  <c r="V66" i="121"/>
  <c r="V64" i="121"/>
  <c r="O76" i="121" s="1"/>
  <c r="O79" i="121" s="1"/>
  <c r="O25" i="7" s="1"/>
  <c r="O105" i="7" s="1"/>
  <c r="V65" i="121"/>
  <c r="V67" i="121"/>
  <c r="N65" i="104"/>
  <c r="N64" i="104"/>
  <c r="N66" i="104"/>
  <c r="N67" i="104"/>
  <c r="F76" i="97"/>
  <c r="F79" i="97" s="1"/>
  <c r="F4" i="7" s="1"/>
  <c r="P76" i="112"/>
  <c r="P79" i="112" s="1"/>
  <c r="P17" i="7" s="1"/>
  <c r="P97" i="7" s="1"/>
  <c r="V64" i="114"/>
  <c r="V66" i="114"/>
  <c r="V67" i="114"/>
  <c r="V65" i="114"/>
  <c r="M67" i="100"/>
  <c r="M65" i="100"/>
  <c r="M66" i="100"/>
  <c r="M64" i="100"/>
  <c r="F76" i="100" s="1"/>
  <c r="F79" i="100" s="1"/>
  <c r="F7" i="7" s="1"/>
  <c r="F87" i="7" s="1"/>
  <c r="K67" i="101"/>
  <c r="K65" i="101"/>
  <c r="K64" i="101"/>
  <c r="E76" i="101" s="1"/>
  <c r="E79" i="101" s="1"/>
  <c r="E8" i="7" s="1"/>
  <c r="K66" i="101"/>
  <c r="W64" i="106"/>
  <c r="W66" i="106"/>
  <c r="W65" i="106"/>
  <c r="W67" i="106"/>
  <c r="T17" i="19"/>
  <c r="P3" i="69" s="1"/>
  <c r="P27" i="69" s="1"/>
  <c r="P39" i="69" s="1"/>
  <c r="P43" i="69" s="1"/>
  <c r="P57" i="7" s="1"/>
  <c r="O3" i="69"/>
  <c r="O27" i="69" s="1"/>
  <c r="O39" i="69" s="1"/>
  <c r="O43" i="69" s="1"/>
  <c r="O57" i="7" s="1"/>
  <c r="M115" i="7"/>
  <c r="M40" i="7"/>
  <c r="L115" i="7"/>
  <c r="L120" i="7" s="1"/>
  <c r="L40" i="7"/>
  <c r="M112" i="7"/>
  <c r="F80" i="7"/>
  <c r="E110" i="7"/>
  <c r="E99" i="7"/>
  <c r="E117" i="7"/>
  <c r="F119" i="7"/>
  <c r="E108" i="7"/>
  <c r="E105" i="7"/>
  <c r="G102" i="7"/>
  <c r="E85" i="7"/>
  <c r="H102" i="7"/>
  <c r="F95" i="7"/>
  <c r="F112" i="7"/>
  <c r="E101" i="7"/>
  <c r="G104" i="7"/>
  <c r="H104" i="7"/>
  <c r="E107" i="7"/>
  <c r="G3" i="85"/>
  <c r="G27" i="85" s="1"/>
  <c r="G39" i="85" s="1"/>
  <c r="G43" i="85" s="1"/>
  <c r="G73" i="7" s="1"/>
  <c r="L33" i="19"/>
  <c r="H3" i="85" s="1"/>
  <c r="H27" i="85" s="1"/>
  <c r="H39" i="85" s="1"/>
  <c r="H43" i="85" s="1"/>
  <c r="H73" i="7" s="1"/>
  <c r="M80" i="7"/>
  <c r="L37" i="19"/>
  <c r="H3" i="88" s="1"/>
  <c r="H27" i="88" s="1"/>
  <c r="H39" i="88" s="1"/>
  <c r="H43" i="88" s="1"/>
  <c r="H77" i="7" s="1"/>
  <c r="G3" i="88"/>
  <c r="G27" i="88" s="1"/>
  <c r="G39" i="88" s="1"/>
  <c r="G43" i="88" s="1"/>
  <c r="G77" i="7" s="1"/>
  <c r="G3" i="82"/>
  <c r="G27" i="82" s="1"/>
  <c r="G39" i="82" s="1"/>
  <c r="G43" i="82" s="1"/>
  <c r="G70" i="7" s="1"/>
  <c r="L30" i="19"/>
  <c r="H3" i="82" s="1"/>
  <c r="H27" i="82" s="1"/>
  <c r="H39" i="82" s="1"/>
  <c r="H43" i="82" s="1"/>
  <c r="H70" i="7" s="1"/>
  <c r="F116" i="7"/>
  <c r="D97" i="7"/>
  <c r="C88" i="7"/>
  <c r="C120" i="7" s="1"/>
  <c r="F98" i="7"/>
  <c r="E84" i="7"/>
  <c r="E106" i="7"/>
  <c r="K8" i="95"/>
  <c r="G3" i="101" s="1"/>
  <c r="G11" i="101" s="1"/>
  <c r="J40" i="95"/>
  <c r="E92" i="7"/>
  <c r="G98" i="7"/>
  <c r="E91" i="7"/>
  <c r="E111" i="7"/>
  <c r="H98" i="7"/>
  <c r="D84" i="7"/>
  <c r="E103" i="7"/>
  <c r="E114" i="7"/>
  <c r="E89" i="7"/>
  <c r="E118" i="7"/>
  <c r="E96" i="7"/>
  <c r="E109" i="7"/>
  <c r="E93" i="7"/>
  <c r="E113" i="7"/>
  <c r="E94" i="7"/>
  <c r="G76" i="125" l="1"/>
  <c r="G79" i="125" s="1"/>
  <c r="G29" i="7" s="1"/>
  <c r="O65" i="121"/>
  <c r="O64" i="121"/>
  <c r="O66" i="121"/>
  <c r="O67" i="121"/>
  <c r="N65" i="100"/>
  <c r="N66" i="100"/>
  <c r="N67" i="100"/>
  <c r="N64" i="100"/>
  <c r="O65" i="104"/>
  <c r="O66" i="104"/>
  <c r="O64" i="104"/>
  <c r="O67" i="104"/>
  <c r="O70" i="106"/>
  <c r="O71" i="106"/>
  <c r="O72" i="106"/>
  <c r="P76" i="110"/>
  <c r="P79" i="110" s="1"/>
  <c r="P10" i="7" s="1"/>
  <c r="P90" i="7" s="1"/>
  <c r="N70" i="110"/>
  <c r="N71" i="110"/>
  <c r="N72" i="110"/>
  <c r="N65" i="115"/>
  <c r="N66" i="115"/>
  <c r="N64" i="115"/>
  <c r="N67" i="115"/>
  <c r="F76" i="99"/>
  <c r="F79" i="99" s="1"/>
  <c r="F6" i="7" s="1"/>
  <c r="F86" i="7" s="1"/>
  <c r="O65" i="110"/>
  <c r="O66" i="110"/>
  <c r="O67" i="110"/>
  <c r="O64" i="110"/>
  <c r="O72" i="130"/>
  <c r="O70" i="130"/>
  <c r="O71" i="130"/>
  <c r="O97" i="7"/>
  <c r="H76" i="131"/>
  <c r="H79" i="131" s="1"/>
  <c r="H36" i="7" s="1"/>
  <c r="N70" i="99"/>
  <c r="N71" i="99"/>
  <c r="N72" i="99"/>
  <c r="O65" i="107"/>
  <c r="O67" i="107"/>
  <c r="O66" i="107"/>
  <c r="O64" i="107"/>
  <c r="O65" i="127"/>
  <c r="O64" i="127"/>
  <c r="O66" i="127"/>
  <c r="O67" i="127"/>
  <c r="O88" i="7"/>
  <c r="O76" i="104"/>
  <c r="O79" i="104" s="1"/>
  <c r="O11" i="7" s="1"/>
  <c r="O91" i="7" s="1"/>
  <c r="N65" i="112"/>
  <c r="N64" i="112"/>
  <c r="H76" i="112" s="1"/>
  <c r="H79" i="112" s="1"/>
  <c r="H17" i="7" s="1"/>
  <c r="N66" i="112"/>
  <c r="N67" i="112"/>
  <c r="O76" i="130"/>
  <c r="O79" i="130" s="1"/>
  <c r="O34" i="7" s="1"/>
  <c r="O114" i="7" s="1"/>
  <c r="T32" i="19"/>
  <c r="P3" i="84" s="1"/>
  <c r="P27" i="84" s="1"/>
  <c r="P39" i="84" s="1"/>
  <c r="P43" i="84" s="1"/>
  <c r="P72" i="7" s="1"/>
  <c r="O3" i="84"/>
  <c r="O27" i="84" s="1"/>
  <c r="O39" i="84" s="1"/>
  <c r="O43" i="84" s="1"/>
  <c r="O72" i="7" s="1"/>
  <c r="N85" i="7"/>
  <c r="N40" i="7"/>
  <c r="G76" i="105"/>
  <c r="G79" i="105" s="1"/>
  <c r="G12" i="7" s="1"/>
  <c r="F76" i="115"/>
  <c r="F79" i="115" s="1"/>
  <c r="F20" i="7" s="1"/>
  <c r="F100" i="7" s="1"/>
  <c r="O70" i="104"/>
  <c r="O71" i="104"/>
  <c r="O72" i="104"/>
  <c r="H76" i="128"/>
  <c r="H79" i="128" s="1"/>
  <c r="H32" i="7" s="1"/>
  <c r="P86" i="7"/>
  <c r="O72" i="100"/>
  <c r="O71" i="100"/>
  <c r="O70" i="100"/>
  <c r="G76" i="112"/>
  <c r="G79" i="112" s="1"/>
  <c r="G17" i="7" s="1"/>
  <c r="O65" i="97"/>
  <c r="O67" i="97"/>
  <c r="O66" i="97"/>
  <c r="O64" i="97"/>
  <c r="H76" i="134"/>
  <c r="H79" i="134" s="1"/>
  <c r="H39" i="7" s="1"/>
  <c r="O70" i="110"/>
  <c r="O72" i="110"/>
  <c r="O71" i="110"/>
  <c r="O65" i="130"/>
  <c r="O64" i="130"/>
  <c r="O66" i="130"/>
  <c r="O67" i="130"/>
  <c r="P76" i="123"/>
  <c r="P79" i="123" s="1"/>
  <c r="P27" i="7" s="1"/>
  <c r="P107" i="7" s="1"/>
  <c r="O71" i="107"/>
  <c r="O72" i="107"/>
  <c r="O70" i="107"/>
  <c r="O70" i="127"/>
  <c r="O71" i="127"/>
  <c r="O72" i="127"/>
  <c r="O86" i="7"/>
  <c r="G76" i="126"/>
  <c r="G79" i="126" s="1"/>
  <c r="G30" i="7" s="1"/>
  <c r="O76" i="126"/>
  <c r="O79" i="126" s="1"/>
  <c r="O30" i="7" s="1"/>
  <c r="O110" i="7" s="1"/>
  <c r="N71" i="112"/>
  <c r="N72" i="112"/>
  <c r="N70" i="112"/>
  <c r="P76" i="106"/>
  <c r="P79" i="106" s="1"/>
  <c r="P13" i="7" s="1"/>
  <c r="P93" i="7" s="1"/>
  <c r="P76" i="125"/>
  <c r="P79" i="125" s="1"/>
  <c r="P29" i="7" s="1"/>
  <c r="T21" i="19"/>
  <c r="P3" i="92" s="1"/>
  <c r="P27" i="92" s="1"/>
  <c r="P39" i="92" s="1"/>
  <c r="P43" i="92" s="1"/>
  <c r="P61" i="7" s="1"/>
  <c r="P101" i="7" s="1"/>
  <c r="O3" i="92"/>
  <c r="O27" i="92" s="1"/>
  <c r="O39" i="92" s="1"/>
  <c r="O43" i="92" s="1"/>
  <c r="O61" i="7" s="1"/>
  <c r="G76" i="132"/>
  <c r="G79" i="132" s="1"/>
  <c r="G38" i="7" s="1"/>
  <c r="O65" i="105"/>
  <c r="O66" i="105"/>
  <c r="O64" i="105"/>
  <c r="O67" i="105"/>
  <c r="O65" i="123"/>
  <c r="O64" i="123"/>
  <c r="O66" i="123"/>
  <c r="O67" i="123"/>
  <c r="O65" i="100"/>
  <c r="O66" i="100"/>
  <c r="O64" i="100"/>
  <c r="O67" i="100"/>
  <c r="O65" i="98"/>
  <c r="O66" i="98"/>
  <c r="O64" i="98"/>
  <c r="O67" i="98"/>
  <c r="O71" i="97"/>
  <c r="O70" i="97"/>
  <c r="O72" i="97"/>
  <c r="N114" i="7"/>
  <c r="P89" i="7"/>
  <c r="F76" i="110"/>
  <c r="F79" i="110" s="1"/>
  <c r="F10" i="7" s="1"/>
  <c r="F90" i="7" s="1"/>
  <c r="O76" i="125"/>
  <c r="O79" i="125" s="1"/>
  <c r="O29" i="7" s="1"/>
  <c r="O109" i="7" s="1"/>
  <c r="N65" i="114"/>
  <c r="N66" i="114"/>
  <c r="N64" i="114"/>
  <c r="N67" i="114"/>
  <c r="E40" i="7"/>
  <c r="O65" i="124"/>
  <c r="O64" i="124"/>
  <c r="O66" i="124"/>
  <c r="O67" i="124"/>
  <c r="G76" i="107"/>
  <c r="G79" i="107" s="1"/>
  <c r="G14" i="7" s="1"/>
  <c r="G76" i="121"/>
  <c r="G79" i="121" s="1"/>
  <c r="G25" i="7" s="1"/>
  <c r="O65" i="125"/>
  <c r="O64" i="125"/>
  <c r="O67" i="125"/>
  <c r="O66" i="125"/>
  <c r="O70" i="109"/>
  <c r="O72" i="109"/>
  <c r="O71" i="109"/>
  <c r="P76" i="104"/>
  <c r="P79" i="104" s="1"/>
  <c r="P11" i="7" s="1"/>
  <c r="P91" i="7" s="1"/>
  <c r="G76" i="129"/>
  <c r="G79" i="129" s="1"/>
  <c r="G33" i="7" s="1"/>
  <c r="O70" i="105"/>
  <c r="O71" i="105"/>
  <c r="O72" i="105"/>
  <c r="L71" i="101"/>
  <c r="L70" i="101"/>
  <c r="L72" i="101"/>
  <c r="O76" i="124"/>
  <c r="O79" i="124" s="1"/>
  <c r="O28" i="7" s="1"/>
  <c r="O108" i="7" s="1"/>
  <c r="O71" i="123"/>
  <c r="O70" i="123"/>
  <c r="O72" i="123"/>
  <c r="G76" i="123"/>
  <c r="G79" i="123" s="1"/>
  <c r="G27" i="7" s="1"/>
  <c r="N90" i="7"/>
  <c r="O70" i="98"/>
  <c r="O71" i="98"/>
  <c r="O72" i="98"/>
  <c r="V70" i="98"/>
  <c r="V72" i="98"/>
  <c r="V71" i="98"/>
  <c r="O76" i="101"/>
  <c r="O79" i="101" s="1"/>
  <c r="P8" i="7" s="1"/>
  <c r="N70" i="114"/>
  <c r="N71" i="114"/>
  <c r="N72" i="114"/>
  <c r="O65" i="126"/>
  <c r="O64" i="126"/>
  <c r="O66" i="126"/>
  <c r="O67" i="126"/>
  <c r="G76" i="127"/>
  <c r="G79" i="127" s="1"/>
  <c r="G31" i="7" s="1"/>
  <c r="O104" i="7"/>
  <c r="O70" i="124"/>
  <c r="O71" i="124"/>
  <c r="O72" i="124"/>
  <c r="O71" i="125"/>
  <c r="O70" i="125"/>
  <c r="O72" i="125"/>
  <c r="N65" i="99"/>
  <c r="N64" i="99"/>
  <c r="N66" i="99"/>
  <c r="N67" i="99"/>
  <c r="L64" i="101"/>
  <c r="L65" i="101"/>
  <c r="L66" i="101"/>
  <c r="L67" i="101"/>
  <c r="O76" i="123"/>
  <c r="O79" i="123" s="1"/>
  <c r="O27" i="7" s="1"/>
  <c r="O107" i="7" s="1"/>
  <c r="O71" i="102"/>
  <c r="O70" i="102"/>
  <c r="O72" i="102"/>
  <c r="G76" i="102"/>
  <c r="G79" i="102" s="1"/>
  <c r="G9" i="7" s="1"/>
  <c r="O65" i="118"/>
  <c r="O64" i="118"/>
  <c r="O66" i="118"/>
  <c r="O67" i="118"/>
  <c r="V64" i="98"/>
  <c r="O76" i="98" s="1"/>
  <c r="O79" i="98" s="1"/>
  <c r="O5" i="7" s="1"/>
  <c r="V67" i="98"/>
  <c r="V65" i="98"/>
  <c r="V66" i="98"/>
  <c r="O65" i="99"/>
  <c r="O64" i="99"/>
  <c r="O66" i="99"/>
  <c r="O67" i="99"/>
  <c r="O70" i="126"/>
  <c r="O72" i="126"/>
  <c r="O71" i="126"/>
  <c r="O76" i="114"/>
  <c r="O79" i="114" s="1"/>
  <c r="O19" i="7" s="1"/>
  <c r="O99" i="7" s="1"/>
  <c r="G76" i="133"/>
  <c r="G79" i="133" s="1"/>
  <c r="G37" i="7" s="1"/>
  <c r="O76" i="117"/>
  <c r="O79" i="117" s="1"/>
  <c r="O22" i="7" s="1"/>
  <c r="O102" i="7" s="1"/>
  <c r="N71" i="132"/>
  <c r="N70" i="132"/>
  <c r="N72" i="132"/>
  <c r="H76" i="108"/>
  <c r="H79" i="108" s="1"/>
  <c r="H15" i="7" s="1"/>
  <c r="N72" i="100"/>
  <c r="N70" i="100"/>
  <c r="N71" i="100"/>
  <c r="O65" i="106"/>
  <c r="O64" i="106"/>
  <c r="O67" i="106"/>
  <c r="O66" i="106"/>
  <c r="N65" i="110"/>
  <c r="N66" i="110"/>
  <c r="N64" i="110"/>
  <c r="N67" i="110"/>
  <c r="O65" i="133"/>
  <c r="O66" i="133"/>
  <c r="O67" i="133"/>
  <c r="O64" i="133"/>
  <c r="G76" i="130"/>
  <c r="G79" i="130" s="1"/>
  <c r="G34" i="7" s="1"/>
  <c r="O65" i="115"/>
  <c r="O66" i="115"/>
  <c r="O64" i="115"/>
  <c r="O67" i="115"/>
  <c r="O70" i="133"/>
  <c r="O72" i="133"/>
  <c r="O71" i="133"/>
  <c r="P76" i="124"/>
  <c r="P79" i="124" s="1"/>
  <c r="P28" i="7" s="1"/>
  <c r="P108" i="7" s="1"/>
  <c r="T34" i="19"/>
  <c r="P3" i="86" s="1"/>
  <c r="P27" i="86" s="1"/>
  <c r="P39" i="86" s="1"/>
  <c r="P43" i="86" s="1"/>
  <c r="P74" i="7" s="1"/>
  <c r="O3" i="86"/>
  <c r="O27" i="86" s="1"/>
  <c r="O39" i="86" s="1"/>
  <c r="O43" i="86" s="1"/>
  <c r="O74" i="7" s="1"/>
  <c r="T7" i="19"/>
  <c r="P3" i="61" s="1"/>
  <c r="P27" i="61" s="1"/>
  <c r="P39" i="61" s="1"/>
  <c r="P43" i="61" s="1"/>
  <c r="P47" i="7" s="1"/>
  <c r="P87" i="7" s="1"/>
  <c r="O3" i="61"/>
  <c r="O27" i="61" s="1"/>
  <c r="O39" i="61" s="1"/>
  <c r="O43" i="61" s="1"/>
  <c r="O47" i="7" s="1"/>
  <c r="O87" i="7" s="1"/>
  <c r="N71" i="129"/>
  <c r="N70" i="129"/>
  <c r="N72" i="129"/>
  <c r="T10" i="19"/>
  <c r="P3" i="59" s="1"/>
  <c r="P27" i="59" s="1"/>
  <c r="P39" i="59" s="1"/>
  <c r="P43" i="59" s="1"/>
  <c r="P50" i="7" s="1"/>
  <c r="O3" i="59"/>
  <c r="O27" i="59" s="1"/>
  <c r="O39" i="59" s="1"/>
  <c r="O43" i="59" s="1"/>
  <c r="O50" i="7" s="1"/>
  <c r="O90" i="7" s="1"/>
  <c r="O65" i="102"/>
  <c r="O66" i="102"/>
  <c r="O64" i="102"/>
  <c r="O67" i="102"/>
  <c r="O70" i="118"/>
  <c r="O71" i="118"/>
  <c r="O72" i="118"/>
  <c r="O72" i="116"/>
  <c r="O70" i="116"/>
  <c r="O71" i="116"/>
  <c r="G76" i="122"/>
  <c r="G79" i="122" s="1"/>
  <c r="G26" i="7" s="1"/>
  <c r="N80" i="7"/>
  <c r="N84" i="7"/>
  <c r="O70" i="99"/>
  <c r="O71" i="99"/>
  <c r="O72" i="99"/>
  <c r="T29" i="19"/>
  <c r="P3" i="81" s="1"/>
  <c r="P27" i="81" s="1"/>
  <c r="P39" i="81" s="1"/>
  <c r="P43" i="81" s="1"/>
  <c r="P69" i="7" s="1"/>
  <c r="O3" i="81"/>
  <c r="O27" i="81" s="1"/>
  <c r="O39" i="81" s="1"/>
  <c r="O43" i="81" s="1"/>
  <c r="O69" i="7" s="1"/>
  <c r="P76" i="101"/>
  <c r="P79" i="101" s="1"/>
  <c r="T23" i="19"/>
  <c r="P3" i="75" s="1"/>
  <c r="P27" i="75" s="1"/>
  <c r="P39" i="75" s="1"/>
  <c r="P43" i="75" s="1"/>
  <c r="P63" i="7" s="1"/>
  <c r="P103" i="7" s="1"/>
  <c r="O3" i="75"/>
  <c r="O27" i="75" s="1"/>
  <c r="O39" i="75" s="1"/>
  <c r="O43" i="75" s="1"/>
  <c r="O63" i="7" s="1"/>
  <c r="O103" i="7" s="1"/>
  <c r="O76" i="128"/>
  <c r="O79" i="128" s="1"/>
  <c r="O32" i="7" s="1"/>
  <c r="O112" i="7" s="1"/>
  <c r="O76" i="116"/>
  <c r="O79" i="116" s="1"/>
  <c r="O21" i="7" s="1"/>
  <c r="O101" i="7" s="1"/>
  <c r="N65" i="132"/>
  <c r="N66" i="132"/>
  <c r="N67" i="132"/>
  <c r="N64" i="132"/>
  <c r="G76" i="104"/>
  <c r="G79" i="104" s="1"/>
  <c r="G11" i="7" s="1"/>
  <c r="O65" i="122"/>
  <c r="O64" i="122"/>
  <c r="O67" i="122"/>
  <c r="O66" i="122"/>
  <c r="N70" i="115"/>
  <c r="N71" i="115"/>
  <c r="N72" i="115"/>
  <c r="G27" i="101"/>
  <c r="G23" i="101"/>
  <c r="P76" i="114"/>
  <c r="P79" i="114" s="1"/>
  <c r="P19" i="7" s="1"/>
  <c r="P99" i="7" s="1"/>
  <c r="O70" i="115"/>
  <c r="O71" i="115"/>
  <c r="O72" i="115"/>
  <c r="O70" i="122"/>
  <c r="O72" i="122"/>
  <c r="O71" i="122"/>
  <c r="N65" i="129"/>
  <c r="N66" i="129"/>
  <c r="N67" i="129"/>
  <c r="N64" i="129"/>
  <c r="P76" i="133"/>
  <c r="P79" i="133" s="1"/>
  <c r="P37" i="7" s="1"/>
  <c r="P117" i="7" s="1"/>
  <c r="O65" i="116"/>
  <c r="O66" i="116"/>
  <c r="O64" i="116"/>
  <c r="O67" i="116"/>
  <c r="G76" i="124"/>
  <c r="G79" i="124" s="1"/>
  <c r="G28" i="7" s="1"/>
  <c r="T4" i="19"/>
  <c r="P3" i="6" s="1"/>
  <c r="P27" i="6" s="1"/>
  <c r="P39" i="6" s="1"/>
  <c r="P43" i="6" s="1"/>
  <c r="P44" i="7" s="1"/>
  <c r="O3" i="6"/>
  <c r="O27" i="6" s="1"/>
  <c r="O39" i="6" s="1"/>
  <c r="O43" i="6" s="1"/>
  <c r="O44" i="7" s="1"/>
  <c r="O65" i="109"/>
  <c r="O66" i="109"/>
  <c r="O64" i="109"/>
  <c r="O67" i="109"/>
  <c r="P76" i="128"/>
  <c r="P79" i="128" s="1"/>
  <c r="P32" i="7" s="1"/>
  <c r="P112" i="7" s="1"/>
  <c r="O76" i="133"/>
  <c r="O79" i="133" s="1"/>
  <c r="O37" i="7" s="1"/>
  <c r="O117" i="7" s="1"/>
  <c r="N109" i="7"/>
  <c r="P76" i="130"/>
  <c r="P79" i="130" s="1"/>
  <c r="P34" i="7" s="1"/>
  <c r="P114" i="7" s="1"/>
  <c r="G76" i="97"/>
  <c r="G79" i="97" s="1"/>
  <c r="G4" i="7" s="1"/>
  <c r="O89" i="7"/>
  <c r="O72" i="121"/>
  <c r="O70" i="121"/>
  <c r="O71" i="121"/>
  <c r="P76" i="121"/>
  <c r="P79" i="121" s="1"/>
  <c r="P25" i="7" s="1"/>
  <c r="P105" i="7" s="1"/>
  <c r="G116" i="7"/>
  <c r="H116" i="7"/>
  <c r="M120" i="7"/>
  <c r="G80" i="7"/>
  <c r="E97" i="7"/>
  <c r="G119" i="7"/>
  <c r="H95" i="7"/>
  <c r="G95" i="7"/>
  <c r="G112" i="7"/>
  <c r="H119" i="7"/>
  <c r="F105" i="7"/>
  <c r="H112" i="7"/>
  <c r="F110" i="7"/>
  <c r="F117" i="7"/>
  <c r="F108" i="7"/>
  <c r="F85" i="7"/>
  <c r="F101" i="7"/>
  <c r="F99" i="7"/>
  <c r="F107" i="7"/>
  <c r="H80" i="7"/>
  <c r="F91" i="7"/>
  <c r="F94" i="7"/>
  <c r="F103" i="7"/>
  <c r="F113" i="7"/>
  <c r="F92" i="7"/>
  <c r="F114" i="7"/>
  <c r="F93" i="7"/>
  <c r="F118" i="7"/>
  <c r="F96" i="7"/>
  <c r="F111" i="7"/>
  <c r="L8" i="95"/>
  <c r="H3" i="101" s="1"/>
  <c r="H11" i="101" s="1"/>
  <c r="K40" i="95"/>
  <c r="F89" i="7"/>
  <c r="F106" i="7"/>
  <c r="F109" i="7"/>
  <c r="H76" i="109" l="1"/>
  <c r="H79" i="109" s="1"/>
  <c r="H16" i="7" s="1"/>
  <c r="H76" i="122"/>
  <c r="H79" i="122" s="1"/>
  <c r="H26" i="7" s="1"/>
  <c r="H76" i="102"/>
  <c r="H79" i="102" s="1"/>
  <c r="H9" i="7" s="1"/>
  <c r="H76" i="106"/>
  <c r="H79" i="106" s="1"/>
  <c r="H13" i="7" s="1"/>
  <c r="H76" i="97"/>
  <c r="H79" i="97" s="1"/>
  <c r="H4" i="7" s="1"/>
  <c r="H76" i="118"/>
  <c r="H79" i="118" s="1"/>
  <c r="H23" i="7" s="1"/>
  <c r="H76" i="125"/>
  <c r="H79" i="125" s="1"/>
  <c r="H29" i="7" s="1"/>
  <c r="H109" i="7" s="1"/>
  <c r="P109" i="7"/>
  <c r="O85" i="7"/>
  <c r="O40" i="7"/>
  <c r="H76" i="121"/>
  <c r="H79" i="121" s="1"/>
  <c r="H25" i="7" s="1"/>
  <c r="H105" i="7" s="1"/>
  <c r="H76" i="132"/>
  <c r="H79" i="132" s="1"/>
  <c r="H38" i="7" s="1"/>
  <c r="G76" i="115"/>
  <c r="G79" i="115" s="1"/>
  <c r="G20" i="7" s="1"/>
  <c r="G100" i="7" s="1"/>
  <c r="H76" i="115"/>
  <c r="H79" i="115" s="1"/>
  <c r="H20" i="7" s="1"/>
  <c r="H100" i="7" s="1"/>
  <c r="H76" i="123"/>
  <c r="H79" i="123" s="1"/>
  <c r="H27" i="7" s="1"/>
  <c r="H107" i="7" s="1"/>
  <c r="H76" i="100"/>
  <c r="H79" i="100" s="1"/>
  <c r="H7" i="7" s="1"/>
  <c r="H87" i="7" s="1"/>
  <c r="H76" i="130"/>
  <c r="H79" i="130" s="1"/>
  <c r="H34" i="7" s="1"/>
  <c r="H76" i="104"/>
  <c r="H79" i="104" s="1"/>
  <c r="H11" i="7" s="1"/>
  <c r="H76" i="110"/>
  <c r="H79" i="110" s="1"/>
  <c r="H10" i="7" s="1"/>
  <c r="H90" i="7" s="1"/>
  <c r="H23" i="101"/>
  <c r="H27" i="101"/>
  <c r="M71" i="101"/>
  <c r="M70" i="101"/>
  <c r="M72" i="101"/>
  <c r="H76" i="129"/>
  <c r="H79" i="129" s="1"/>
  <c r="H33" i="7" s="1"/>
  <c r="H113" i="7" s="1"/>
  <c r="H76" i="114"/>
  <c r="H79" i="114" s="1"/>
  <c r="H19" i="7" s="1"/>
  <c r="H76" i="105"/>
  <c r="H79" i="105" s="1"/>
  <c r="H12" i="7" s="1"/>
  <c r="H92" i="7" s="1"/>
  <c r="G76" i="99"/>
  <c r="G79" i="99" s="1"/>
  <c r="G6" i="7" s="1"/>
  <c r="G86" i="7" s="1"/>
  <c r="P80" i="7"/>
  <c r="P84" i="7"/>
  <c r="H76" i="99"/>
  <c r="H79" i="99" s="1"/>
  <c r="H6" i="7" s="1"/>
  <c r="H86" i="7" s="1"/>
  <c r="H76" i="126"/>
  <c r="H79" i="126" s="1"/>
  <c r="H30" i="7" s="1"/>
  <c r="H76" i="98"/>
  <c r="H79" i="98" s="1"/>
  <c r="H5" i="7" s="1"/>
  <c r="H76" i="107"/>
  <c r="H79" i="107" s="1"/>
  <c r="H14" i="7" s="1"/>
  <c r="H76" i="127"/>
  <c r="H79" i="127" s="1"/>
  <c r="H31" i="7" s="1"/>
  <c r="O80" i="7"/>
  <c r="O120" i="7" s="1"/>
  <c r="O84" i="7"/>
  <c r="G76" i="110"/>
  <c r="G79" i="110" s="1"/>
  <c r="G10" i="7" s="1"/>
  <c r="G90" i="7" s="1"/>
  <c r="H76" i="133"/>
  <c r="H79" i="133" s="1"/>
  <c r="H37" i="7" s="1"/>
  <c r="F76" i="101"/>
  <c r="F79" i="101" s="1"/>
  <c r="G76" i="100"/>
  <c r="G79" i="100" s="1"/>
  <c r="G7" i="7" s="1"/>
  <c r="G87" i="7" s="1"/>
  <c r="H76" i="116"/>
  <c r="H79" i="116" s="1"/>
  <c r="H21" i="7" s="1"/>
  <c r="M65" i="101"/>
  <c r="M64" i="101"/>
  <c r="M66" i="101"/>
  <c r="M67" i="101"/>
  <c r="P88" i="7"/>
  <c r="P40" i="7"/>
  <c r="H76" i="124"/>
  <c r="H79" i="124" s="1"/>
  <c r="H28" i="7" s="1"/>
  <c r="H108" i="7" s="1"/>
  <c r="N120" i="7"/>
  <c r="F97" i="7"/>
  <c r="G101" i="7"/>
  <c r="H101" i="7"/>
  <c r="H117" i="7"/>
  <c r="H85" i="7"/>
  <c r="H110" i="7"/>
  <c r="G99" i="7"/>
  <c r="H99" i="7"/>
  <c r="G117" i="7"/>
  <c r="G105" i="7"/>
  <c r="G108" i="7"/>
  <c r="G110" i="7"/>
  <c r="G85" i="7"/>
  <c r="G107" i="7"/>
  <c r="H106" i="7"/>
  <c r="G92" i="7"/>
  <c r="H97" i="7"/>
  <c r="H114" i="7"/>
  <c r="G114" i="7"/>
  <c r="H103" i="7"/>
  <c r="G96" i="7"/>
  <c r="H93" i="7"/>
  <c r="G89" i="7"/>
  <c r="H91" i="7"/>
  <c r="G94" i="7"/>
  <c r="G106" i="7"/>
  <c r="G111" i="7"/>
  <c r="L40" i="95"/>
  <c r="G97" i="7"/>
  <c r="H111" i="7"/>
  <c r="G93" i="7"/>
  <c r="H96" i="7"/>
  <c r="F84" i="7"/>
  <c r="G103" i="7"/>
  <c r="G91" i="7"/>
  <c r="G113" i="7"/>
  <c r="G109" i="7"/>
  <c r="H118" i="7"/>
  <c r="G118" i="7"/>
  <c r="H94" i="7"/>
  <c r="D88" i="7"/>
  <c r="D120" i="7" s="1"/>
  <c r="H89" i="7"/>
  <c r="P120" i="7" l="1"/>
  <c r="N71" i="101"/>
  <c r="N70" i="101"/>
  <c r="N72" i="101"/>
  <c r="G76" i="101"/>
  <c r="G79" i="101" s="1"/>
  <c r="H8" i="7" s="1"/>
  <c r="H40" i="7" s="1"/>
  <c r="F8" i="7"/>
  <c r="F40" i="7" s="1"/>
  <c r="G8" i="7"/>
  <c r="G40" i="7" s="1"/>
  <c r="N65" i="101"/>
  <c r="N64" i="101"/>
  <c r="N66" i="101"/>
  <c r="N67" i="101"/>
  <c r="E88" i="7"/>
  <c r="E120" i="7" s="1"/>
  <c r="G84" i="7"/>
  <c r="H76" i="101" l="1"/>
  <c r="H79" i="101" s="1"/>
  <c r="I8" i="7" s="1"/>
  <c r="H84" i="7"/>
  <c r="F88" i="7"/>
  <c r="F120" i="7" s="1"/>
  <c r="I40" i="7" l="1"/>
  <c r="I88" i="7"/>
  <c r="I120" i="7" s="1"/>
  <c r="G88" i="7"/>
  <c r="G120" i="7" s="1"/>
  <c r="H88" i="7" l="1"/>
  <c r="H120" i="7" s="1"/>
  <c r="C80" i="50" l="1"/>
  <c r="C77" i="50"/>
  <c r="Q70" i="50"/>
  <c r="K77" i="50"/>
  <c r="K80" i="50"/>
  <c r="K70" i="50"/>
  <c r="E77" i="50"/>
  <c r="E80" i="50"/>
  <c r="O70" i="50"/>
  <c r="I77" i="50"/>
  <c r="I80" i="50"/>
  <c r="H80" i="50"/>
  <c r="H77" i="50"/>
  <c r="N70" i="50"/>
  <c r="J80" i="50"/>
  <c r="J77" i="50"/>
  <c r="P70" i="50"/>
  <c r="L70" i="50"/>
  <c r="F77" i="50"/>
  <c r="F80" i="50"/>
  <c r="J70" i="50"/>
  <c r="D77" i="50"/>
  <c r="D80" i="50"/>
  <c r="N72" i="50"/>
  <c r="J72" i="50"/>
  <c r="L72" i="50"/>
  <c r="Q72" i="50"/>
  <c r="M72" i="50"/>
  <c r="K72" i="50"/>
  <c r="O72" i="50"/>
  <c r="I72" i="50"/>
  <c r="P72" i="50"/>
  <c r="M71" i="50"/>
  <c r="L71" i="50"/>
  <c r="O71" i="50"/>
  <c r="P71" i="50"/>
  <c r="N71" i="50"/>
  <c r="J71" i="50"/>
  <c r="Q71" i="50"/>
  <c r="I71" i="50"/>
  <c r="K71" i="50"/>
  <c r="I70" i="50"/>
  <c r="M70" i="50"/>
  <c r="G77" i="50"/>
  <c r="G80" i="50"/>
</calcChain>
</file>

<file path=xl/sharedStrings.xml><?xml version="1.0" encoding="utf-8"?>
<sst xmlns="http://schemas.openxmlformats.org/spreadsheetml/2006/main" count="4166" uniqueCount="463">
  <si>
    <t>Biological Oxygen Demand</t>
  </si>
  <si>
    <t>Gm/person/day</t>
  </si>
  <si>
    <t>Treatment System (j)</t>
  </si>
  <si>
    <t>Anaerobic reactor</t>
  </si>
  <si>
    <t>Centralized, aerobic
treatment plant Inot well managed, overloaded)</t>
  </si>
  <si>
    <t>Stagnant Sewer</t>
  </si>
  <si>
    <t>Sea Lake or river discharge</t>
  </si>
  <si>
    <t>Flowing Sewer (open/closed)</t>
  </si>
  <si>
    <t>Septic system</t>
  </si>
  <si>
    <t>Latrine (Dry climate, ground water table lower than latrine, small family (3-5 members))</t>
  </si>
  <si>
    <t>Methane Correction Factor (MCF)</t>
  </si>
  <si>
    <t>MCFj</t>
  </si>
  <si>
    <t xml:space="preserve"> kg CH4/kg BOD</t>
  </si>
  <si>
    <t>Income group (i)</t>
  </si>
  <si>
    <t>Treatment/discharge pathway or system (j)</t>
  </si>
  <si>
    <t>Septic Tank (uncollected)</t>
  </si>
  <si>
    <t>Latrine (uncollected)</t>
  </si>
  <si>
    <t>kg BOD/yr</t>
  </si>
  <si>
    <t xml:space="preserve">Organic component removed as sludge in inventory year, (S) </t>
  </si>
  <si>
    <t>Biological Oxygen Demand (BOD)</t>
  </si>
  <si>
    <t>Total Methane production</t>
  </si>
  <si>
    <t>Methane Recovery</t>
  </si>
  <si>
    <t>Parameter</t>
  </si>
  <si>
    <t>Computed/Userinput/Default</t>
  </si>
  <si>
    <t>CH4 Emissions in Kg Ch4/year</t>
  </si>
  <si>
    <t xml:space="preserve">Computed </t>
  </si>
  <si>
    <t>Computed</t>
  </si>
  <si>
    <t>S - Organic Component removed as Sludge in inventory year, kg BOD/year</t>
  </si>
  <si>
    <t>Ui - fraction of population in income group i in inventory year</t>
  </si>
  <si>
    <t>Default</t>
  </si>
  <si>
    <t>Constant</t>
  </si>
  <si>
    <t>i - income group: rural, urban high income and urban low income</t>
  </si>
  <si>
    <t>User input</t>
  </si>
  <si>
    <t>j - each treatment/discharge pathway or system</t>
  </si>
  <si>
    <t>R = amount of CH4 recovered in inventory year, Kg CH4/year</t>
  </si>
  <si>
    <t>P - human population</t>
  </si>
  <si>
    <t>Protein - Annual per capita protein consumption, kg/person/yr</t>
  </si>
  <si>
    <t xml:space="preserve">Default </t>
  </si>
  <si>
    <t>0.001 - Conversion from grams BOD to Kg BOD</t>
  </si>
  <si>
    <t>I - correction factor for additional industrial BOD discharged into sewers</t>
  </si>
  <si>
    <t>Total organics in wastewater</t>
  </si>
  <si>
    <t>Organic Component removed as Sludge</t>
  </si>
  <si>
    <t>Ti,j - degree of utilization of degree of utilisation of treatment/discharge pathway or system, j, for each income group fraction i in inventory year</t>
  </si>
  <si>
    <t>Source</t>
  </si>
  <si>
    <t xml:space="preserve"> Total Urban Population</t>
  </si>
  <si>
    <t>Annual Per Capita protein consumption</t>
  </si>
  <si>
    <t>Kg/person/year</t>
  </si>
  <si>
    <t xml:space="preserve"> kg N/Year</t>
  </si>
  <si>
    <t>kg N2O-N/kg N</t>
  </si>
  <si>
    <t>44/28 - The factor is the conversion of kg N2O-N into kg N2O</t>
  </si>
  <si>
    <t xml:space="preserve">Annual per capita protein consumption </t>
  </si>
  <si>
    <t>Flowsheet for Domestic Wastewater - CH4 emissions</t>
  </si>
  <si>
    <t>Flowsheet for Domestic Wastewater - N2O emissions</t>
  </si>
  <si>
    <t>IPCC METHODOLODY FOR ESTIMATION OF GHG EMISSION FROM DOMESTIC WASTEWATER TREATMENT &amp; DISCHARGE</t>
  </si>
  <si>
    <t>Total TOW in Wastewater generated (without correction factor I)</t>
  </si>
  <si>
    <t>Collected/Uncollected fractions of Wastewater</t>
  </si>
  <si>
    <t>kg BOD/Year</t>
  </si>
  <si>
    <t>Income Group</t>
  </si>
  <si>
    <t xml:space="preserve">Septic Tank </t>
  </si>
  <si>
    <t xml:space="preserve">Latrine </t>
  </si>
  <si>
    <t xml:space="preserve">Sewer </t>
  </si>
  <si>
    <t>Treatment/ discharge type</t>
  </si>
  <si>
    <t>Methane Generation (kg)</t>
  </si>
  <si>
    <t>Sewer (collected and not treated)</t>
  </si>
  <si>
    <t>Sewer (collected and anaerobic treatment)</t>
  </si>
  <si>
    <t>Methane emission [kg CH4]</t>
  </si>
  <si>
    <r>
      <t>Degree of Utilization of each treatment type (T</t>
    </r>
    <r>
      <rPr>
        <vertAlign val="subscript"/>
        <sz val="12"/>
        <color indexed="8"/>
        <rFont val="Times New Roman"/>
        <family val="1"/>
      </rPr>
      <t>i,j</t>
    </r>
    <r>
      <rPr>
        <sz val="12"/>
        <color indexed="8"/>
        <rFont val="Times New Roman"/>
        <family val="1"/>
      </rPr>
      <t>)</t>
    </r>
  </si>
  <si>
    <r>
      <t>Emission Factor (EF</t>
    </r>
    <r>
      <rPr>
        <vertAlign val="subscript"/>
        <sz val="12"/>
        <color indexed="8"/>
        <rFont val="Times New Roman"/>
        <family val="1"/>
      </rPr>
      <t>i</t>
    </r>
    <r>
      <rPr>
        <sz val="12"/>
        <color indexed="8"/>
        <rFont val="Times New Roman"/>
        <family val="1"/>
      </rPr>
      <t>)</t>
    </r>
  </si>
  <si>
    <r>
      <t>Maximum Methane Producing capacity (B</t>
    </r>
    <r>
      <rPr>
        <vertAlign val="subscript"/>
        <sz val="12"/>
        <color indexed="8"/>
        <rFont val="Times New Roman"/>
        <family val="1"/>
      </rPr>
      <t>o</t>
    </r>
    <r>
      <rPr>
        <sz val="12"/>
        <color indexed="8"/>
        <rFont val="Times New Roman"/>
        <family val="1"/>
      </rPr>
      <t>)</t>
    </r>
  </si>
  <si>
    <r>
      <t>Fraction of Nitrogen in Protein (F</t>
    </r>
    <r>
      <rPr>
        <vertAlign val="subscript"/>
        <sz val="12"/>
        <color indexed="8"/>
        <rFont val="Times New Roman"/>
        <family val="1"/>
      </rPr>
      <t>NPR</t>
    </r>
    <r>
      <rPr>
        <sz val="12"/>
        <color indexed="8"/>
        <rFont val="Times New Roman"/>
        <family val="1"/>
      </rPr>
      <t>)</t>
    </r>
  </si>
  <si>
    <r>
      <t>Factor for Non-consumed protein added to the wastewater (F</t>
    </r>
    <r>
      <rPr>
        <vertAlign val="subscript"/>
        <sz val="12"/>
        <color indexed="8"/>
        <rFont val="Times New Roman"/>
        <family val="1"/>
      </rPr>
      <t>NON-CON</t>
    </r>
    <r>
      <rPr>
        <sz val="12"/>
        <color indexed="8"/>
        <rFont val="Times New Roman"/>
        <family val="1"/>
      </rPr>
      <t>)</t>
    </r>
  </si>
  <si>
    <r>
      <t>Factor for Industrial and commercial co-discharged protein into the sewer system (F</t>
    </r>
    <r>
      <rPr>
        <vertAlign val="subscript"/>
        <sz val="12"/>
        <color indexed="8"/>
        <rFont val="Times New Roman"/>
        <family val="1"/>
      </rPr>
      <t>IND-COM</t>
    </r>
    <r>
      <rPr>
        <sz val="12"/>
        <color indexed="8"/>
        <rFont val="Times New Roman"/>
        <family val="1"/>
      </rPr>
      <t>)</t>
    </r>
  </si>
  <si>
    <r>
      <t>Nitrogen removed with sludge  (N</t>
    </r>
    <r>
      <rPr>
        <vertAlign val="subscript"/>
        <sz val="12"/>
        <color indexed="8"/>
        <rFont val="Times New Roman"/>
        <family val="1"/>
      </rPr>
      <t>SLUDGE</t>
    </r>
    <r>
      <rPr>
        <sz val="12"/>
        <color indexed="8"/>
        <rFont val="Times New Roman"/>
        <family val="1"/>
      </rPr>
      <t>)</t>
    </r>
  </si>
  <si>
    <r>
      <t xml:space="preserve"> Total annual amount of nitrogen in the wastewater effluent (N</t>
    </r>
    <r>
      <rPr>
        <vertAlign val="subscript"/>
        <sz val="12"/>
        <color indexed="8"/>
        <rFont val="Times New Roman"/>
        <family val="1"/>
      </rPr>
      <t>EFFLUENT</t>
    </r>
    <r>
      <rPr>
        <sz val="12"/>
        <color indexed="8"/>
        <rFont val="Times New Roman"/>
        <family val="1"/>
      </rPr>
      <t>)</t>
    </r>
  </si>
  <si>
    <r>
      <t>Emission Factor for N2O emissions from discharged to wastewater, kg N2O-N/kg N (EF</t>
    </r>
    <r>
      <rPr>
        <vertAlign val="subscript"/>
        <sz val="12"/>
        <color indexed="8"/>
        <rFont val="Times New Roman"/>
        <family val="1"/>
      </rPr>
      <t>EFFLUENT</t>
    </r>
    <r>
      <rPr>
        <sz val="12"/>
        <color indexed="8"/>
        <rFont val="Times New Roman"/>
        <family val="1"/>
      </rPr>
      <t>)</t>
    </r>
  </si>
  <si>
    <t>Sector</t>
  </si>
  <si>
    <t xml:space="preserve">Waste </t>
  </si>
  <si>
    <t>Time Series</t>
  </si>
  <si>
    <t>Level of Disaggregation</t>
  </si>
  <si>
    <t>Sub-sector Disaggregation</t>
  </si>
  <si>
    <t>Sector Description</t>
  </si>
  <si>
    <t>About GHG Platform</t>
  </si>
  <si>
    <t>Lead Institution</t>
  </si>
  <si>
    <t>Contact Details</t>
  </si>
  <si>
    <t>Usage Policy</t>
  </si>
  <si>
    <t>Citation</t>
  </si>
  <si>
    <t>Disclaimer</t>
  </si>
  <si>
    <t>Version</t>
  </si>
  <si>
    <t xml:space="preserve">Any re-production or re-distribution of the material(s) and information displayed and published on this Website/GHG Platform India/Portal shall be accompanied by a due acknowledgment and credit to the GHG Platform India for such material(s) and information.
You must give appropriate credit, provide a link, and indicate if changes were made. You may do so in any reasonable manner, but not in any way that suggests the GHG Platform India endorses you or your use. Data sheets may be revised or updated from time to time. The latest version of each data sheet will be posted on the website. To keep abreast of these changes, please email us at info@ghgplatform-india.org so that we may inform you when data sheets have been updated. </t>
  </si>
  <si>
    <t>The data used for arriving at the results of this study is from published, secondary sources, or wholly or in part from official sources that have been duly acknowledged. The veracity of the data has been corroborated to the maximum extent possible.  However, the GHG Platform India shall not be held liable and responsible to establish the veracity of or corroborate such content or data and shall not be responsible or liable for any consequences that arise from and / or any harm or loss caused by way of placing reliance on the material(s) and information displayed and published on the website or by further use and analysis of the results of this study</t>
  </si>
  <si>
    <t>Contents</t>
  </si>
  <si>
    <t>Tabs</t>
  </si>
  <si>
    <t>Description</t>
  </si>
  <si>
    <t>Flowsheet for CH4 emissions</t>
  </si>
  <si>
    <t>Flowsheet for N20 emissions</t>
  </si>
  <si>
    <t>IPCC Methodology</t>
  </si>
  <si>
    <t>Centralized, aerobic
treatment plant well managed</t>
  </si>
  <si>
    <t>Rural</t>
  </si>
  <si>
    <t>Public Latrine</t>
  </si>
  <si>
    <t xml:space="preserve">Latrine - Dry climate, ground water table lower than latrine, communal (many users) </t>
  </si>
  <si>
    <r>
      <t>I</t>
    </r>
    <r>
      <rPr>
        <b/>
        <vertAlign val="subscript"/>
        <sz val="12"/>
        <rFont val="Times New Roman"/>
        <family val="1"/>
      </rPr>
      <t>collected</t>
    </r>
  </si>
  <si>
    <r>
      <t>I</t>
    </r>
    <r>
      <rPr>
        <b/>
        <vertAlign val="subscript"/>
        <sz val="12"/>
        <rFont val="Times New Roman"/>
        <family val="1"/>
      </rPr>
      <t>uncollected</t>
    </r>
  </si>
  <si>
    <r>
      <t>B</t>
    </r>
    <r>
      <rPr>
        <b/>
        <vertAlign val="subscript"/>
        <sz val="12"/>
        <rFont val="Times New Roman"/>
        <family val="1"/>
      </rPr>
      <t xml:space="preserve">o </t>
    </r>
    <r>
      <rPr>
        <b/>
        <sz val="12"/>
        <rFont val="Times New Roman"/>
        <family val="1"/>
      </rPr>
      <t>- maximum CH4 producing capacity</t>
    </r>
  </si>
  <si>
    <r>
      <t>Emission Factor (EF</t>
    </r>
    <r>
      <rPr>
        <b/>
        <vertAlign val="subscript"/>
        <sz val="12"/>
        <rFont val="Times New Roman"/>
        <family val="1"/>
      </rPr>
      <t>j</t>
    </r>
    <r>
      <rPr>
        <b/>
        <sz val="12"/>
        <rFont val="Times New Roman"/>
        <family val="1"/>
      </rPr>
      <t>)</t>
    </r>
  </si>
  <si>
    <r>
      <t>Degree of utilization of treatment/Discharge pathway or system j, for each income group fraction i (T</t>
    </r>
    <r>
      <rPr>
        <b/>
        <vertAlign val="subscript"/>
        <sz val="12"/>
        <rFont val="Times New Roman"/>
        <family val="1"/>
      </rPr>
      <t>i,j</t>
    </r>
    <r>
      <rPr>
        <b/>
        <sz val="12"/>
        <rFont val="Times New Roman"/>
        <family val="1"/>
      </rPr>
      <t>), 2001</t>
    </r>
  </si>
  <si>
    <t>Sewer (collected and aerobic treatment, not well managed)</t>
  </si>
  <si>
    <t>ICLEI South Asia</t>
  </si>
  <si>
    <t>Census 2001</t>
  </si>
  <si>
    <t>Census 2011</t>
  </si>
  <si>
    <t xml:space="preserve">Urban </t>
  </si>
  <si>
    <r>
      <t>Fraction of Population in income group i (U</t>
    </r>
    <r>
      <rPr>
        <b/>
        <vertAlign val="subscript"/>
        <sz val="12"/>
        <rFont val="Times New Roman"/>
        <family val="1"/>
      </rPr>
      <t>i</t>
    </r>
    <r>
      <rPr>
        <b/>
        <sz val="12"/>
        <rFont val="Times New Roman"/>
        <family val="1"/>
      </rPr>
      <t>), 2001 Census</t>
    </r>
  </si>
  <si>
    <r>
      <t>Fraction of Population in income group i (U</t>
    </r>
    <r>
      <rPr>
        <b/>
        <vertAlign val="subscript"/>
        <sz val="12"/>
        <rFont val="Times New Roman"/>
        <family val="1"/>
      </rPr>
      <t>i</t>
    </r>
    <r>
      <rPr>
        <b/>
        <sz val="12"/>
        <rFont val="Times New Roman"/>
        <family val="1"/>
      </rPr>
      <t>), 2011 Census</t>
    </r>
  </si>
  <si>
    <t>Total Emission from Domestic Wastewater (Urban)                           (Tonnes CO2e) (GWP)</t>
  </si>
  <si>
    <t>Total Emission from Domestic Wastewater (Urban)                                                              (Tonnes CO2e) (GWP)</t>
  </si>
  <si>
    <t>Total Methane Emission from Domestic Wastewater (Urban)                                         (Tonnes CH4)</t>
  </si>
  <si>
    <t>Total N2O Emission from Domestic Wastewater (Urban)                                 (Tonnes N2O)</t>
  </si>
  <si>
    <t>States &amp; UTs</t>
  </si>
  <si>
    <t>Water closet</t>
  </si>
  <si>
    <t>Pit latrine</t>
  </si>
  <si>
    <t>Other Latrine</t>
  </si>
  <si>
    <t>No Latrine</t>
  </si>
  <si>
    <t>Piped sewer system</t>
  </si>
  <si>
    <t>Septic tank</t>
  </si>
  <si>
    <t>Other system</t>
  </si>
  <si>
    <t>With slab/ ventilated improved pit</t>
  </si>
  <si>
    <t>Without Slab/ Open pit</t>
  </si>
  <si>
    <t>Night soil disposed into open drain</t>
  </si>
  <si>
    <t>Night soil removed by humans</t>
  </si>
  <si>
    <t>Night soil serviced by animals</t>
  </si>
  <si>
    <t>Public latrine</t>
  </si>
  <si>
    <t>Open</t>
  </si>
  <si>
    <t>Others &amp; None</t>
  </si>
  <si>
    <t>Sewer</t>
  </si>
  <si>
    <t>Latrine</t>
  </si>
  <si>
    <t>Others/None</t>
  </si>
  <si>
    <t>Andaman and Nicobar Islands</t>
  </si>
  <si>
    <t>Andhra Pradesh</t>
  </si>
  <si>
    <t>Arunachal Pradesh</t>
  </si>
  <si>
    <t>Assam</t>
  </si>
  <si>
    <t>Bihar</t>
  </si>
  <si>
    <t>Chandigarh</t>
  </si>
  <si>
    <t>Chhatisgarh</t>
  </si>
  <si>
    <t>Dadra and Nagar Haveli</t>
  </si>
  <si>
    <t>Daman and Diu</t>
  </si>
  <si>
    <t>National Capital Territory of 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</si>
  <si>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</si>
  <si>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</si>
  <si>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</si>
  <si>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</si>
  <si>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</si>
  <si>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</si>
  <si>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</si>
  <si>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</si>
  <si>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</si>
  <si>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</si>
  <si>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</si>
  <si>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</si>
  <si>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</si>
  <si>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</si>
  <si>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</si>
  <si>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Odisha</t>
  </si>
  <si>
    <t>Puducherry</t>
  </si>
  <si>
    <t>Punjab</t>
  </si>
  <si>
    <t>Rajasthan</t>
  </si>
  <si>
    <t>Sikkim</t>
  </si>
  <si>
    <t>Tamil Nadu</t>
  </si>
  <si>
    <t>Telangana</t>
  </si>
  <si>
    <t>Tripura</t>
  </si>
  <si>
    <t>Uttar Pradesh</t>
  </si>
  <si>
    <t>Uttarakhand</t>
  </si>
  <si>
    <t>West Bengal</t>
  </si>
  <si>
    <t>% of population share (2011) to total</t>
  </si>
  <si>
    <t>% of population share (2001) to total</t>
  </si>
  <si>
    <t>Urban</t>
  </si>
  <si>
    <t>Share of Urban population using treatment/ Discharge pathway or system, 2001 (%)</t>
  </si>
  <si>
    <t>Share of Urban population using treatment/ Discharge pathway or system, 2011 (%)</t>
  </si>
  <si>
    <t>Public Latrine (uncollected)</t>
  </si>
  <si>
    <t>Others/None (Uncollected)</t>
  </si>
  <si>
    <r>
      <t>Degree of utilization of treatment/Discharge pathway or system j, for each income group fraction i (T</t>
    </r>
    <r>
      <rPr>
        <b/>
        <vertAlign val="subscript"/>
        <sz val="12"/>
        <rFont val="Times New Roman"/>
        <family val="1"/>
      </rPr>
      <t>i,j</t>
    </r>
    <r>
      <rPr>
        <b/>
        <sz val="12"/>
        <rFont val="Times New Roman"/>
        <family val="1"/>
      </rPr>
      <t>), 2011</t>
    </r>
  </si>
  <si>
    <t>Annual per capita protein consumption, kg/person/yr</t>
  </si>
  <si>
    <t>2004-05</t>
  </si>
  <si>
    <t>2009-10</t>
  </si>
  <si>
    <t>2011-12</t>
  </si>
  <si>
    <t>Urban-Schedule1</t>
  </si>
  <si>
    <t>Urban-Schedule2</t>
  </si>
  <si>
    <t>Rural-Schedule1</t>
  </si>
  <si>
    <t>Rural-Schedule2</t>
  </si>
  <si>
    <t xml:space="preserve">India </t>
  </si>
  <si>
    <r>
      <t>TOW</t>
    </r>
    <r>
      <rPr>
        <b/>
        <vertAlign val="subscript"/>
        <sz val="12"/>
        <rFont val="Times New Roman"/>
        <family val="1"/>
      </rPr>
      <t xml:space="preserve">collected </t>
    </r>
  </si>
  <si>
    <r>
      <t>TOW</t>
    </r>
    <r>
      <rPr>
        <b/>
        <vertAlign val="subscript"/>
        <sz val="12"/>
        <rFont val="Times New Roman"/>
        <family val="1"/>
      </rPr>
      <t xml:space="preserve">uncollected </t>
    </r>
  </si>
  <si>
    <t>S. No.</t>
  </si>
  <si>
    <t>Andaman &amp; Nicobar</t>
  </si>
  <si>
    <t>Chhattisgarh</t>
  </si>
  <si>
    <t>Delhi</t>
  </si>
  <si>
    <t>Jammu &amp; Kashmir</t>
  </si>
  <si>
    <t>Telengana</t>
  </si>
  <si>
    <t>Uttrakhand</t>
  </si>
  <si>
    <t>NA</t>
  </si>
  <si>
    <t xml:space="preserve"> Total State Population</t>
  </si>
  <si>
    <t>2008-09</t>
  </si>
  <si>
    <t>2014-15</t>
  </si>
  <si>
    <t>Treatment type, Aerobic (%)</t>
  </si>
  <si>
    <t>Treatment type, Anaerobic (%)</t>
  </si>
  <si>
    <t xml:space="preserve">Sewer collected and not treated, %
</t>
  </si>
  <si>
    <t>Remarks</t>
  </si>
  <si>
    <t>Degree of utilization of treatment/Discharge pathway or system j, for each income group fraction i (Ti,j), 2005 to 2007</t>
  </si>
  <si>
    <t>Degree of utilization of treatment/Discharge pathway or system j, for each income group fraction i (Ti,j), 2008 to 2010</t>
  </si>
  <si>
    <t>Total</t>
  </si>
  <si>
    <t>Dadra &amp; Nagar Haveli</t>
  </si>
  <si>
    <t>Daman &amp; Diu</t>
  </si>
  <si>
    <t>Uttarakand</t>
  </si>
  <si>
    <t>Jharkand</t>
  </si>
  <si>
    <t>Total CH4 Emissions (tCO2e) from Domestic Wastewater Treatment and Discharge - Urban</t>
  </si>
  <si>
    <t>CH4 emission (Urban) (tCO2e)</t>
  </si>
  <si>
    <t>Total CH4 emissions (Urban) (tCO2e)</t>
  </si>
  <si>
    <t>Total N2O Emissions (tCO2e) from Domestic Wastewater Treatment and Discharge - Urban</t>
  </si>
  <si>
    <t>N2O emission (Urban) (tCO2e)</t>
  </si>
  <si>
    <t>Total N2O emissions (Urban) (tCO2e)</t>
  </si>
  <si>
    <t>Total GHG emission (Urban) (tCO2e)</t>
  </si>
  <si>
    <t>Total GHG Emissions (tCO2e) from Domestic Wastewater Treatment and Discharge - Urban</t>
  </si>
  <si>
    <t>Total GHG emissions (Urban) (tCO2e)</t>
  </si>
  <si>
    <t>Andaman &amp; Nicobar Islands</t>
  </si>
  <si>
    <t>Share of population using treatment/discharge pathway for Andaman &amp; Nicobar Islands (Urban) - based on National Census 2001 and 2011</t>
  </si>
  <si>
    <t>Share of Urban and Rural Population in Total Population in Andhra Pradesh</t>
  </si>
  <si>
    <t>Share of population using treatment/discharge pathway for Assam (Urban) - based on National Census 2001 and 2011</t>
  </si>
  <si>
    <t>Share of population using treatment/discharge pathway for Arunachal Pradesh (Urban) - based on National Census 2001 and 2011</t>
  </si>
  <si>
    <t>Share of population using treatment/discharge pathway for Andhra Pradesh (Urban) - based on National Census 2001 and 2011</t>
  </si>
  <si>
    <t>Share of population using treatment/discharge pathway for Chandigarh (Urban) - based on National Census 2001 and 2011</t>
  </si>
  <si>
    <t>Share of population using treatment/discharge pathway for Bihar (Urban) - based on National Census 2001 and 2011</t>
  </si>
  <si>
    <t>Share of population using treatment/discharge pathway for Chhattisgarh (Urban) - based on National Census 2001 and 2011</t>
  </si>
  <si>
    <t>Share of Urban and Rural Population in Total Population in Chhattisgarh</t>
  </si>
  <si>
    <t>Share of population using treatment/discharge pathway for Dadra &amp; Nagar Haveli (Urban) - based on National Census 2001 and 2011</t>
  </si>
  <si>
    <t>Share of Urban and Rural Population in Total Population in Dadra &amp; Nagar Haveli</t>
  </si>
  <si>
    <t>Share of population using treatment/discharge pathway for Delhi (Urban) - based on National Census 2001 and 2011</t>
  </si>
  <si>
    <t>Share of Urban and Rural Population in Total Population in Delhi</t>
  </si>
  <si>
    <t>Share of population using treatment/discharge pathway for Daman &amp; Diu (Urban) - based on National Census 2001 and 2011</t>
  </si>
  <si>
    <t>Share of Urban and Rural Population in Total Population in Daman &amp; Diu</t>
  </si>
  <si>
    <t>Share of population using treatment/discharge pathway for Goa (Urban) - based on National Census 2001 and 2011</t>
  </si>
  <si>
    <t>Share of Urban and Rural Population in Total Population in Goa</t>
  </si>
  <si>
    <t>Share of population using treatment/discharge pathway for Gujarat (Urban) - based on National Census 2001 and 2011</t>
  </si>
  <si>
    <t>Share of Urban and Rural Population in Total Population in Gujarat</t>
  </si>
  <si>
    <t>Share of population using treatment/discharge pathway for Haryana (Urban) - based on National Census 2001 and 2011</t>
  </si>
  <si>
    <t>Share of Urban and Rural Population in Total Population in Haryana</t>
  </si>
  <si>
    <t>Share of population using treatment/discharge pathway for Himachal Pradesh (Urban) - based on National Census 2001 and 2011</t>
  </si>
  <si>
    <t>Share of Urban and Rural Population in Total Population in Himachal Pradesh</t>
  </si>
  <si>
    <t>Share of population using treatment/discharge pathway for Jammu &amp; Kashmir (Urban) - based on National Census 2001 and 2011</t>
  </si>
  <si>
    <t>Share of Urban and Rural Population in Total Population in Jammu &amp; Kashmir</t>
  </si>
  <si>
    <t>Share of population using treatment/discharge pathway for Jharkhand (Urban) - based on National Census 2001 and 2011</t>
  </si>
  <si>
    <t>Share of Urban and Rural Population in Total Population in Jharkhand</t>
  </si>
  <si>
    <t>Share of population using treatment/discharge pathway for Karnataka (Urban) - based on National Census 2001 and 2011</t>
  </si>
  <si>
    <t>Share of Urban and Rural Population in Total Population in Karnataka</t>
  </si>
  <si>
    <t>Share of population using treatment/discharge pathway for Kerala (Urban) - based on National Census 2001 and 2011</t>
  </si>
  <si>
    <t>Share of Urban and Rural Population in Total Population in Kerala</t>
  </si>
  <si>
    <t>Share of population using treatment/discharge pathway for Lakshadweep (Urban) - based on National Census 2001 and 2011</t>
  </si>
  <si>
    <t>Share of Urban and Rural Population in Total Population in Lakshadweep</t>
  </si>
  <si>
    <t>Share of population using treatment/discharge pathway for Madhya Pradesh (Urban) - based on National Census 2001 and 2011</t>
  </si>
  <si>
    <t>Share of Urban and Rural Population in Total Population in Madhya Pradesh</t>
  </si>
  <si>
    <t>Share of population using treatment/discharge pathway for Maharashtra (Urban) - based on National Census 2001 and 2011</t>
  </si>
  <si>
    <t>Share of Urban and Rural Population in Total Population in Maharashtra</t>
  </si>
  <si>
    <t>Share of population using treatment/discharge pathway for Manipur (Urban) - based on National Census 2001 and 2011</t>
  </si>
  <si>
    <t>Share of Urban and Rural Population in Total Population in Manipur</t>
  </si>
  <si>
    <t>Share of population using treatment/discharge pathway for Meghalaya (Urban) - based on National Census 2001 and 2011</t>
  </si>
  <si>
    <t>Share of Urban and Rural Population in Total Population in Meghalaya</t>
  </si>
  <si>
    <t>Share of population using treatment/discharge pathway for Mizoram (Urban) - based on National Census 2001 and 2011</t>
  </si>
  <si>
    <t>Share of Urban and Rural Population in Total Population in Mizoram</t>
  </si>
  <si>
    <t>Share of population using treatment/discharge pathway for Nagaland (Urban) - based on National Census 2001 and 2011</t>
  </si>
  <si>
    <t>Share of Urban and Rural Population in Total Population in Nagaland</t>
  </si>
  <si>
    <t>Share of population using treatment/discharge pathway for Odisha (Urban) - based on National Census 2001 and 2011</t>
  </si>
  <si>
    <t>Share of Urban and Rural Population in Total Population in Odisha</t>
  </si>
  <si>
    <t>Share of population using treatment/discharge pathway for Puducherry (Urban) - based on National Census 2001 and 2011</t>
  </si>
  <si>
    <t>Share of Urban and Rural Population in Total Population in Puducherry</t>
  </si>
  <si>
    <t>Share of population using treatment/discharge pathway for Punjab (Urban) - based on National Census 2001 and 2011</t>
  </si>
  <si>
    <t>Share of Urban and Rural Population in Total Population in Punjab</t>
  </si>
  <si>
    <t>Share of population using treatment/discharge pathway for Rajasthan (Urban) - based on National Census 2001 and 2011</t>
  </si>
  <si>
    <t>Share of Urban and Rural Population in Total Population in Rajasthan</t>
  </si>
  <si>
    <t>Share of population using treatment/discharge pathway for Tamil Nadu (Urban) - based on National Census 2001 and 2011</t>
  </si>
  <si>
    <t>Share of Urban and Rural Population in Total Population in Tamil Nadu</t>
  </si>
  <si>
    <t>Share of population using treatment/discharge pathway for Telangana (Urban) - based on National Census 2001 and 2011</t>
  </si>
  <si>
    <t>Share of Urban and Rural Population in Total Population in Telangana</t>
  </si>
  <si>
    <t>Share of population using treatment/discharge pathway for Tripura (Urban) - based on National Census 2001 and 2011</t>
  </si>
  <si>
    <t>Share of Urban and Rural Population in Total Population in Tripura</t>
  </si>
  <si>
    <t>Share of population using treatment/discharge pathway for Uttar Pradesh (Urban) - based on National Census 2001 and 2011</t>
  </si>
  <si>
    <t>Share of Urban and Rural Population in Total Population in Uttar Pradesh</t>
  </si>
  <si>
    <t>Share of population using treatment/discharge pathway for Uttarakand (Urban) - based on National Census 2001 and 2011</t>
  </si>
  <si>
    <t>Share of Urban and Rural Population in Total Population in Uttarakand</t>
  </si>
  <si>
    <t>Share of population using treatment/discharge pathway for West Bengal (Urban) - based on National Census 2001 and 2011</t>
  </si>
  <si>
    <t>Share of Urban and Rural Population in Total Population in West Bengal</t>
  </si>
  <si>
    <t>Telangana State profile, 2014</t>
  </si>
  <si>
    <t>Rural population (%)</t>
  </si>
  <si>
    <t>Urban population (%)</t>
  </si>
  <si>
    <t>Census 2011 - Reported Percent of Urban households using specific latrine facility</t>
  </si>
  <si>
    <t>S.No</t>
  </si>
  <si>
    <t>Average per capita BOD (gBOD/day)</t>
  </si>
  <si>
    <t>Introduction</t>
  </si>
  <si>
    <t>Population</t>
  </si>
  <si>
    <t>State population</t>
  </si>
  <si>
    <t>Protein intake</t>
  </si>
  <si>
    <t>BOD</t>
  </si>
  <si>
    <t>Note: All the 36 States/Union territories' CH4 and N2O emission calculation sheets are arranged in alphabetical order</t>
  </si>
  <si>
    <t xml:space="preserve">Total Statewise GHG Emissions (CO2e) from Urban Domestic Wastewater Treatment and Discharge </t>
  </si>
  <si>
    <t xml:space="preserve">A&amp;N Islands CH4 (Urban) 1 </t>
  </si>
  <si>
    <t>A&amp;N Islands N2O (Urban) 1</t>
  </si>
  <si>
    <t>Andhra Pradesh CH4 (Urban) 2</t>
  </si>
  <si>
    <t>Andhra Pradesh N2O (Urban) 2</t>
  </si>
  <si>
    <t>Final Methane Emissions from Urban Domestic Wastewater Treatment and Discharge</t>
  </si>
  <si>
    <t>Final Nitrous Oxide Emissions from Urban Domestic Wastewater Treatment and Discharge</t>
  </si>
  <si>
    <t>Urban - degree of utilization</t>
  </si>
  <si>
    <t>Urban population</t>
  </si>
  <si>
    <t>Sewage Treatment Plants</t>
  </si>
  <si>
    <t>STP status</t>
  </si>
  <si>
    <t>State level data</t>
  </si>
  <si>
    <t>Degree of utilization considered in the estimates- Urban, 2001</t>
  </si>
  <si>
    <t>Total Water closet</t>
  </si>
  <si>
    <t>Total Pit Latrine</t>
  </si>
  <si>
    <t>Total Other Latrine</t>
  </si>
  <si>
    <t>Total No Latrine</t>
  </si>
  <si>
    <t>Availability and Type of Latrine facility in Urban Households- Census 2011 and Census 2001</t>
  </si>
  <si>
    <t xml:space="preserve">Pit Latrine </t>
  </si>
  <si>
    <r>
      <rPr>
        <b/>
        <sz val="10.5"/>
        <rFont val="Times New Roman"/>
        <family val="1"/>
      </rPr>
      <t>Source:</t>
    </r>
    <r>
      <rPr>
        <sz val="10.5"/>
        <rFont val="Times New Roman"/>
        <family val="1"/>
      </rPr>
      <t xml:space="preserve"> 
"Availability and Type of Latrine facility in Rural Households", Census report 2011 </t>
    </r>
  </si>
  <si>
    <t>Census 2001 - Reported Percent of Urban households using specific latrine facility</t>
  </si>
  <si>
    <t>-</t>
  </si>
  <si>
    <t>Degree of utilization considered in the estimates- Urban, 2011</t>
  </si>
  <si>
    <t>States and UTs</t>
  </si>
  <si>
    <t>Others/         None</t>
  </si>
  <si>
    <t>Numbers in green indicate values used in the calculations for corresponding state</t>
  </si>
  <si>
    <r>
      <rPr>
        <b/>
        <sz val="10.5"/>
        <rFont val="Times New Roman"/>
        <family val="1"/>
      </rPr>
      <t>Remarks:</t>
    </r>
    <r>
      <rPr>
        <sz val="10.5"/>
        <rFont val="Times New Roman"/>
        <family val="1"/>
      </rPr>
      <t xml:space="preserve"> State-wise Urban and Rural population data for 2001 is obtained from the Library of "Office of the Registrar General &amp; Census Commissioner" located in New Delhi. The data is not available online. 
State wise Urban and Rural population data for 2011 is obtained from the above given online source. 
</t>
    </r>
  </si>
  <si>
    <r>
      <rPr>
        <b/>
        <sz val="10.5"/>
        <rFont val="Times New Roman"/>
        <family val="1"/>
      </rPr>
      <t>Source:</t>
    </r>
    <r>
      <rPr>
        <sz val="10.5"/>
        <rFont val="Times New Roman"/>
        <family val="1"/>
      </rPr>
      <t xml:space="preserve"> Census of India, Ministry of home affairs, Government of India</t>
    </r>
  </si>
  <si>
    <t>Total N2O Emission                                  (tonne N2O)</t>
  </si>
  <si>
    <t>Total Methane Emission           (tonne CH4)</t>
  </si>
  <si>
    <t>Statewise Urban and Rural population share</t>
  </si>
  <si>
    <t xml:space="preserve">Statewise total population </t>
  </si>
  <si>
    <t xml:space="preserve">Statewise Urban population </t>
  </si>
  <si>
    <t xml:space="preserve">Average per capita BOD </t>
  </si>
  <si>
    <t>Annual Percent Growth Rate (2001-11)</t>
  </si>
  <si>
    <r>
      <t>Fraction of State population in Urban or Rural (U</t>
    </r>
    <r>
      <rPr>
        <vertAlign val="subscript"/>
        <sz val="12"/>
        <color indexed="8"/>
        <rFont val="Times New Roman"/>
        <family val="1"/>
      </rPr>
      <t>i</t>
    </r>
    <r>
      <rPr>
        <sz val="12"/>
        <color indexed="8"/>
        <rFont val="Times New Roman"/>
        <family val="1"/>
      </rPr>
      <t>)</t>
    </r>
  </si>
  <si>
    <r>
      <t>Fraction of Nitrogen in Protein (F</t>
    </r>
    <r>
      <rPr>
        <b/>
        <vertAlign val="subscript"/>
        <sz val="12"/>
        <rFont val="Times New Roman"/>
        <family val="1"/>
      </rPr>
      <t>NPR)</t>
    </r>
  </si>
  <si>
    <r>
      <t>Factor for Non-consumed protein added to the wastewater (F</t>
    </r>
    <r>
      <rPr>
        <b/>
        <vertAlign val="subscript"/>
        <sz val="12"/>
        <rFont val="Times New Roman"/>
        <family val="1"/>
      </rPr>
      <t>NON-CON</t>
    </r>
    <r>
      <rPr>
        <b/>
        <sz val="12"/>
        <rFont val="Times New Roman"/>
        <family val="1"/>
      </rPr>
      <t>)</t>
    </r>
  </si>
  <si>
    <r>
      <t>Factor for Industrial and commercial co-discharged protein into the sewer system (F</t>
    </r>
    <r>
      <rPr>
        <b/>
        <vertAlign val="subscript"/>
        <sz val="12"/>
        <rFont val="Times New Roman"/>
        <family val="1"/>
      </rPr>
      <t>IND-COM</t>
    </r>
    <r>
      <rPr>
        <b/>
        <sz val="12"/>
        <rFont val="Times New Roman"/>
        <family val="1"/>
      </rPr>
      <t>)</t>
    </r>
  </si>
  <si>
    <r>
      <t>Nitrogen removed with sludge (N</t>
    </r>
    <r>
      <rPr>
        <b/>
        <vertAlign val="subscript"/>
        <sz val="12"/>
        <rFont val="Times New Roman"/>
        <family val="1"/>
      </rPr>
      <t>SLUDGE)</t>
    </r>
  </si>
  <si>
    <r>
      <t>Total annual amount of nitrogen in the wastewater effluent (N</t>
    </r>
    <r>
      <rPr>
        <b/>
        <vertAlign val="subscript"/>
        <sz val="12"/>
        <rFont val="Times New Roman"/>
        <family val="1"/>
      </rPr>
      <t>EFFLUENT</t>
    </r>
    <r>
      <rPr>
        <b/>
        <sz val="12"/>
        <rFont val="Times New Roman"/>
        <family val="1"/>
      </rPr>
      <t>)</t>
    </r>
  </si>
  <si>
    <r>
      <t>Emission Factor for N2O emissions from discharged to wastewater (EF</t>
    </r>
    <r>
      <rPr>
        <b/>
        <vertAlign val="subscript"/>
        <sz val="12"/>
        <rFont val="Times New Roman"/>
        <family val="1"/>
      </rPr>
      <t>EFFLUENT)</t>
    </r>
  </si>
  <si>
    <r>
      <rPr>
        <b/>
        <sz val="10.5"/>
        <rFont val="Times New Roman"/>
        <family val="1"/>
      </rPr>
      <t>Source:</t>
    </r>
    <r>
      <rPr>
        <sz val="10.5"/>
        <rFont val="Times New Roman"/>
        <family val="1"/>
      </rPr>
      <t xml:space="preserve"> 
- Census of India, Ministry of home affairs, Government of India</t>
    </r>
  </si>
  <si>
    <r>
      <rPr>
        <b/>
        <sz val="10.5"/>
        <color indexed="8"/>
        <rFont val="Times New Roman"/>
        <family val="1"/>
      </rPr>
      <t xml:space="preserve">Source: </t>
    </r>
    <r>
      <rPr>
        <sz val="10.5"/>
        <color indexed="8"/>
        <rFont val="Times New Roman"/>
        <family val="1"/>
      </rPr>
      <t xml:space="preserve">
- Telangana State portal</t>
    </r>
  </si>
  <si>
    <r>
      <rPr>
        <b/>
        <sz val="10.5"/>
        <rFont val="Times New Roman"/>
        <family val="1"/>
      </rPr>
      <t>Weblink:</t>
    </r>
    <r>
      <rPr>
        <sz val="10.5"/>
        <rFont val="Times New Roman"/>
        <family val="1"/>
      </rPr>
      <t>http://www.telangana.gov.in/about/state-profile</t>
    </r>
  </si>
  <si>
    <r>
      <rPr>
        <b/>
        <sz val="10.5"/>
        <color indexed="8"/>
        <rFont val="Times New Roman"/>
        <family val="1"/>
      </rPr>
      <t>Remarks:</t>
    </r>
    <r>
      <rPr>
        <sz val="10.5"/>
        <color indexed="8"/>
        <rFont val="Times New Roman"/>
        <family val="1"/>
      </rPr>
      <t xml:space="preserve"> Telangana state was separated from Andhra Pradesh in 2014. The State (Rural) population of Telangana is referred from the State portal which is subtracted from the population of the former state of Andhra Pradesh (including present Andhra Pradesh and Telangana) to obtain the updated population for Andhra Pradesh for year 2014.</t>
    </r>
  </si>
  <si>
    <r>
      <rPr>
        <b/>
        <sz val="9.5"/>
        <rFont val="Times New Roman"/>
        <family val="1"/>
      </rPr>
      <t>Remarks:</t>
    </r>
    <r>
      <rPr>
        <sz val="9.5"/>
        <rFont val="Times New Roman"/>
        <family val="1"/>
      </rPr>
      <t xml:space="preserve"> State-wise protein intake values are referred from the NSSO survey reports for the years, 2004-05, 2009-10 and 2011-12.
The protein intake values available from a particular year have been used for the subsequent years until next published NSSO report is available.
Telangana was separated from Andhra Pradesh in 2014. Given that the latest available NSSO report is for the year 2011-12, the per capita protein intake value reported for Andhra Pradesh is used for Telangana state in the emission estimations.  </t>
    </r>
  </si>
  <si>
    <t>All-India</t>
  </si>
  <si>
    <t>Numbers in Red indicate the State level per capita BOD values are not available and the average National BOD value is used</t>
  </si>
  <si>
    <r>
      <rPr>
        <b/>
        <sz val="10.5"/>
        <rFont val="Times New Roman"/>
        <family val="1"/>
      </rPr>
      <t>Source:</t>
    </r>
    <r>
      <rPr>
        <sz val="10.5"/>
        <rFont val="Times New Roman"/>
        <family val="1"/>
      </rPr>
      <t xml:space="preserve"> 
National Environmental Engineering Research Institute (NEERI). 2010: Inventorisation of Methane Emissions from Domestic &amp; Key Industries Wastewater – Indian Network for Climate Change
Assessment </t>
    </r>
  </si>
  <si>
    <r>
      <rPr>
        <b/>
        <sz val="10.5"/>
        <rFont val="Times New Roman"/>
        <family val="1"/>
      </rPr>
      <t>Remarks:</t>
    </r>
    <r>
      <rPr>
        <sz val="10.5"/>
        <rFont val="Times New Roman"/>
        <family val="1"/>
      </rPr>
      <t xml:space="preserve"> Per Capita BOD values for selected states is available in the reference document. The national level per capita BOD values are used for the States where State-specific BOD values are missing.</t>
    </r>
  </si>
  <si>
    <t>Numbers in black font indicate reported and estimated values which are used to derive numbers in green font considered in the calculations</t>
  </si>
  <si>
    <r>
      <rPr>
        <b/>
        <sz val="10.5"/>
        <rFont val="Times New Roman"/>
        <family val="1"/>
      </rPr>
      <t>Remarks:</t>
    </r>
    <r>
      <rPr>
        <sz val="10.5"/>
        <rFont val="Times New Roman"/>
        <family val="1"/>
      </rPr>
      <t xml:space="preserve"> 
For 2011, the no. of households connected to  Piped sewer system, Septic tank, Latrine (Pit latrine), Public Latrine values are reported by the Census 2011 and can be directly considered as the 'degree of utilization values' to be used in the calculations. These reported values are used to calculate the degree of utilization for "Others/None" category defined in 2006 IPCC Guidelines, which accounts the remaining waste water that are not discharged/treated under any of the above listed categories.
For 2001, data on no. of households connected to Water closet, Pit Latrine, No latrine, pit latrine data is reported by the Census 2001 and available. The classification is however not as detailed as Census 2011 and therefore data for sub-categories such as 
Septic tank and Piped sewer system in "Water closet", and Public latrine in "No latrine" is not available in Census 2001 data. n the year 2011 is used to find the degree of utilization of Septic tank, Sewer and Public latrine of the year 2001. To address this data gap, corresponding proportions of these systems which are available in the Census 2011 data have been used to estimate the percentage distribution of these systems in year 2001. Similar to year 2011, the values are then used to calculate the degree of utilization for "Others/None" category defined in 2006 IPCC Guidelines, which accounts the remaining waste water that are not discharged/treated under any of the above listed categories.
Telangana: The State was formed in the year 2014. Census 2011, reports the data on availability of latrine facility for the former state of Andhra Pradesh (including present Andhra and Telangana states). Given that updated data is not available for Telangana, the degree of utlization values considered for Andhra Pradesh (from Census data 2011) have been used for Telangana state as well in the emission estimates.</t>
    </r>
  </si>
  <si>
    <t>Sewage treatment plants' status and treatment type for Indian States and Union territories</t>
  </si>
  <si>
    <t>Background information on the GHG emission estimates for the Waste Sector</t>
  </si>
  <si>
    <t>Methodology described as a flowchart (Methane)</t>
  </si>
  <si>
    <t>Methodology described as a flowchart (Nitrous Oxide)</t>
  </si>
  <si>
    <t>4A.Solid Waste Disposal, 4D1.Domestic Wastewater Treatment and Discharge, 4D2.Industrial Wastewater Treatment and Discharge</t>
  </si>
  <si>
    <t>Total Methane Emission from Domestic Wastewater (Urban), Tonnes CH4</t>
  </si>
  <si>
    <t>Total N2O Emission from Domestic Wastewater (Urban), Tonnes N2O</t>
  </si>
  <si>
    <t>Total Emission from Domestic Wastewater (Urban), (Tonnes CO2e) (GWP)</t>
  </si>
  <si>
    <t>Total N2O Emission from Domestic Wastewater (Urban) (Tonnes N2O)</t>
  </si>
  <si>
    <t xml:space="preserve">2006 IPCC Guidelines, Vol. 5, Chapter 6: Wastewater Treatment and Discharge, Equation 6.1. </t>
  </si>
  <si>
    <t xml:space="preserve">As per 2006 IPCC Guidelines, Vol. 5, Chapter 6: Wastewater Treatment and Discharge, equation 6.1 and NEERI document on Inventorisation of Methane Emissions from Domestic &amp; Key Industries Wastewater – Indian Network for Climate Change Assessment, 2010. </t>
  </si>
  <si>
    <t xml:space="preserve">2006 IPCC Guidelines, Vol. 5, Chapter 6: Wastewater Treatment and Discharge, table 6.11. </t>
  </si>
  <si>
    <t xml:space="preserve">2006 IPCC Guidelines, Vol. 5, Chapter 6: Wastewater Treatment and Discharge, equation 6.8. </t>
  </si>
  <si>
    <t xml:space="preserve">2006 IPCC Guidelines, Vol. 5, Chapter 6: Wastewater Treatment and Discharge, equation 6.8 and table 6.11. </t>
  </si>
  <si>
    <t xml:space="preserve">Availability and Type of Latrine facility in Rural/Urban Households- Census 2011 and Census 2001;
National Institute of Urban Affairs (NIUA) survey report, Central Pollution Control Board (CPCB) reports 1999, 2008-09 and 2014-15
</t>
  </si>
  <si>
    <t>Percentage of rural and urban population share to the total population in 2001 and 2011 and data sources</t>
  </si>
  <si>
    <t>Total State population (Urban and Rural) for all States and Union territories and data sources</t>
  </si>
  <si>
    <t>Urban population for all States and Union territories and data sources</t>
  </si>
  <si>
    <t>Statewise annual per capita protein consumption (kg/person/yr) and data sources</t>
  </si>
  <si>
    <t>Statewise average per capita Biological Oxygen Demand (g BOD/day) and data sources</t>
  </si>
  <si>
    <t>Availability and Type of Latrine facility in Urban Households and 
Statewise Urban degree of utilization of waste discharge pathways and data sources</t>
  </si>
  <si>
    <t>2006 IPCC Guidelines, Vol. 5, Chapter 6: Wastewater Treatment and Discharge, Figure 6.1, Table 6.3 and Table 6.5; INCCA - India: Greenhouse Gas Emissions 2007</t>
  </si>
  <si>
    <t xml:space="preserve">2006 IPCC Guidelines, Vol. 5, Chapter 6: Wastewater Treatment and Discharge, Figure 6.1, Table 6.3 and Table 6.5; MoEF - India Second National Communication to the UNFCCC, Table 2.20 </t>
  </si>
  <si>
    <r>
      <t>EF</t>
    </r>
    <r>
      <rPr>
        <vertAlign val="subscript"/>
        <sz val="12"/>
        <color indexed="8"/>
        <rFont val="Times New Roman"/>
        <family val="1"/>
      </rPr>
      <t>j</t>
    </r>
    <r>
      <rPr>
        <sz val="12"/>
        <color indexed="8"/>
        <rFont val="Times New Roman"/>
        <family val="1"/>
      </rPr>
      <t xml:space="preserve"> - Emission factor, Kg CH4/Kg BOD </t>
    </r>
  </si>
  <si>
    <t>TOW - Total organics in wastewater in invenotry year, kg BOD/year</t>
  </si>
  <si>
    <r>
      <t>P</t>
    </r>
    <r>
      <rPr>
        <vertAlign val="subscript"/>
        <sz val="12"/>
        <color indexed="8"/>
        <rFont val="Times New Roman"/>
        <family val="1"/>
      </rPr>
      <t xml:space="preserve"> </t>
    </r>
    <r>
      <rPr>
        <sz val="12"/>
        <color indexed="8"/>
        <rFont val="Times New Roman"/>
        <family val="1"/>
      </rPr>
      <t>- Country population in inventory year</t>
    </r>
  </si>
  <si>
    <t>Population for 2011 and decadel growth rate based on Census of India statistics. Available at http://planningcommission.nic.in/data/datatable/data_2312/DatabookDec2014%20307.pdf</t>
  </si>
  <si>
    <t>BOD - Country-specific per capita BOD in inventory year, g/person/day</t>
  </si>
  <si>
    <t>Values used in India's Second National Communication to UNFCCC sourced from (NEERI): Inventorization of Methane Emissions from Domestic &amp; Key Industries Wastewater – Indian Network for Climate Change Assessment, 2010. Available at: http://www.moef.nic.in/sites/default/files/M%20Karthik.pdf</t>
  </si>
  <si>
    <t>2006 IPCC Guidelines, Vol. 5, Chapter 6 - Wastewater treatment and discharge, Equation 6.3</t>
  </si>
  <si>
    <r>
      <t>B</t>
    </r>
    <r>
      <rPr>
        <vertAlign val="subscript"/>
        <sz val="12"/>
        <color indexed="8"/>
        <rFont val="Times New Roman"/>
        <family val="1"/>
      </rPr>
      <t>o</t>
    </r>
    <r>
      <rPr>
        <sz val="12"/>
        <color indexed="8"/>
        <rFont val="Times New Roman"/>
        <family val="1"/>
      </rPr>
      <t xml:space="preserve"> - maximum CH4 producing capacity, kg CH4/kg BOD</t>
    </r>
  </si>
  <si>
    <t>2006 IPCC Guidelines, Vol. 5, Chapter 6 - Wastewater treatment and discharge, Table 6.2</t>
  </si>
  <si>
    <r>
      <t>MCF</t>
    </r>
    <r>
      <rPr>
        <vertAlign val="subscript"/>
        <sz val="12"/>
        <color indexed="8"/>
        <rFont val="Times New Roman"/>
        <family val="1"/>
      </rPr>
      <t xml:space="preserve">j </t>
    </r>
    <r>
      <rPr>
        <sz val="12"/>
        <color indexed="8"/>
        <rFont val="Times New Roman"/>
        <family val="1"/>
      </rPr>
      <t>- methane correction factor (fraction)</t>
    </r>
  </si>
  <si>
    <t xml:space="preserve">MoEF - India Second National Communication to the UNFCCC, Table 2.20 &amp; 2006 IPCC Guidelines, Vol. 5, Chapter 6 - Wastewater treatment and discharge, Table 6.3. </t>
  </si>
  <si>
    <r>
      <t>N</t>
    </r>
    <r>
      <rPr>
        <vertAlign val="subscript"/>
        <sz val="12"/>
        <color indexed="8"/>
        <rFont val="Times New Roman"/>
        <family val="1"/>
      </rPr>
      <t>2</t>
    </r>
    <r>
      <rPr>
        <sz val="12"/>
        <color indexed="8"/>
        <rFont val="Times New Roman"/>
        <family val="1"/>
      </rPr>
      <t>O emissions - N</t>
    </r>
    <r>
      <rPr>
        <vertAlign val="subscript"/>
        <sz val="12"/>
        <color indexed="8"/>
        <rFont val="Times New Roman"/>
        <family val="1"/>
      </rPr>
      <t>2</t>
    </r>
    <r>
      <rPr>
        <sz val="12"/>
        <color indexed="8"/>
        <rFont val="Times New Roman"/>
        <family val="1"/>
      </rPr>
      <t>O emissions in inventory year, kg N</t>
    </r>
    <r>
      <rPr>
        <vertAlign val="subscript"/>
        <sz val="12"/>
        <color indexed="8"/>
        <rFont val="Times New Roman"/>
        <family val="1"/>
      </rPr>
      <t>2</t>
    </r>
    <r>
      <rPr>
        <sz val="12"/>
        <color indexed="8"/>
        <rFont val="Times New Roman"/>
        <family val="1"/>
      </rPr>
      <t>O/yr</t>
    </r>
  </si>
  <si>
    <r>
      <t xml:space="preserve">N </t>
    </r>
    <r>
      <rPr>
        <vertAlign val="subscript"/>
        <sz val="12"/>
        <color indexed="8"/>
        <rFont val="Times New Roman"/>
        <family val="1"/>
      </rPr>
      <t xml:space="preserve">EFFLUENT </t>
    </r>
    <r>
      <rPr>
        <sz val="12"/>
        <color indexed="8"/>
        <rFont val="Times New Roman"/>
        <family val="1"/>
      </rPr>
      <t>- Nitrogen in the effluent discharged to aquatic environments, kg N/yr</t>
    </r>
  </si>
  <si>
    <r>
      <t>EF</t>
    </r>
    <r>
      <rPr>
        <vertAlign val="subscript"/>
        <sz val="12"/>
        <color indexed="8"/>
        <rFont val="Times New Roman"/>
        <family val="1"/>
      </rPr>
      <t xml:space="preserve">EFFLUENT </t>
    </r>
    <r>
      <rPr>
        <sz val="12"/>
        <color indexed="8"/>
        <rFont val="Times New Roman"/>
        <family val="1"/>
      </rPr>
      <t>- Emission Factor for N</t>
    </r>
    <r>
      <rPr>
        <vertAlign val="subscript"/>
        <sz val="12"/>
        <color indexed="8"/>
        <rFont val="Times New Roman"/>
        <family val="1"/>
      </rPr>
      <t>2</t>
    </r>
    <r>
      <rPr>
        <sz val="12"/>
        <color indexed="8"/>
        <rFont val="Times New Roman"/>
        <family val="1"/>
      </rPr>
      <t>O emissions from discharged to wastewater, kg N2O-N/kg N</t>
    </r>
  </si>
  <si>
    <t>2006 IPCC Guidelines, Vol. 5, Chapter 6 - Wastewater treatment and discharge, Section 6.3.2.1</t>
  </si>
  <si>
    <r>
      <t>44/28 - The factor is the conversion of kg N</t>
    </r>
    <r>
      <rPr>
        <vertAlign val="subscript"/>
        <sz val="12"/>
        <color indexed="8"/>
        <rFont val="Times New Roman"/>
        <family val="1"/>
      </rPr>
      <t>2</t>
    </r>
    <r>
      <rPr>
        <sz val="12"/>
        <color indexed="8"/>
        <rFont val="Times New Roman"/>
        <family val="1"/>
      </rPr>
      <t>O-N into kg N</t>
    </r>
    <r>
      <rPr>
        <vertAlign val="subscript"/>
        <sz val="12"/>
        <color indexed="8"/>
        <rFont val="Times New Roman"/>
        <family val="1"/>
      </rPr>
      <t>2</t>
    </r>
    <r>
      <rPr>
        <sz val="12"/>
        <color indexed="8"/>
        <rFont val="Times New Roman"/>
        <family val="1"/>
      </rPr>
      <t>O.</t>
    </r>
  </si>
  <si>
    <r>
      <t>N</t>
    </r>
    <r>
      <rPr>
        <vertAlign val="subscript"/>
        <sz val="12"/>
        <color indexed="8"/>
        <rFont val="Times New Roman"/>
        <family val="1"/>
      </rPr>
      <t>EFFLUENT</t>
    </r>
    <r>
      <rPr>
        <sz val="12"/>
        <color indexed="8"/>
        <rFont val="Times New Roman"/>
        <family val="1"/>
      </rPr>
      <t xml:space="preserve"> - total annual amount of nitrogen in the wastewater effluent, kg N/yr</t>
    </r>
  </si>
  <si>
    <t>NSSO Reports on Nutritional Intake in India for various years. Sources given in 'Protein intake' worksheet in this file.</t>
  </si>
  <si>
    <r>
      <t>F</t>
    </r>
    <r>
      <rPr>
        <vertAlign val="subscript"/>
        <sz val="12"/>
        <color indexed="8"/>
        <rFont val="Times New Roman"/>
        <family val="1"/>
      </rPr>
      <t>NPR</t>
    </r>
    <r>
      <rPr>
        <sz val="12"/>
        <color indexed="8"/>
        <rFont val="Times New Roman"/>
        <family val="1"/>
      </rPr>
      <t xml:space="preserve"> = Fraction of Nitrogen in Protein</t>
    </r>
  </si>
  <si>
    <r>
      <t>F</t>
    </r>
    <r>
      <rPr>
        <vertAlign val="subscript"/>
        <sz val="12"/>
        <color indexed="8"/>
        <rFont val="Times New Roman"/>
        <family val="1"/>
      </rPr>
      <t>NON-CON</t>
    </r>
    <r>
      <rPr>
        <sz val="12"/>
        <color indexed="8"/>
        <rFont val="Times New Roman"/>
        <family val="1"/>
      </rPr>
      <t xml:space="preserve"> = Factor for Non-consumed protein added to the wastewater</t>
    </r>
  </si>
  <si>
    <r>
      <t>F</t>
    </r>
    <r>
      <rPr>
        <vertAlign val="subscript"/>
        <sz val="12"/>
        <color indexed="8"/>
        <rFont val="Times New Roman"/>
        <family val="1"/>
      </rPr>
      <t>IND-COM</t>
    </r>
    <r>
      <rPr>
        <sz val="12"/>
        <color indexed="8"/>
        <rFont val="Times New Roman"/>
        <family val="1"/>
      </rPr>
      <t xml:space="preserve"> = Factor for Industrial and commercial co-discharged protein into the sewer system</t>
    </r>
  </si>
  <si>
    <r>
      <t>N</t>
    </r>
    <r>
      <rPr>
        <vertAlign val="subscript"/>
        <sz val="12"/>
        <color indexed="8"/>
        <rFont val="Times New Roman"/>
        <family val="1"/>
      </rPr>
      <t>SLUDGE</t>
    </r>
    <r>
      <rPr>
        <sz val="12"/>
        <color indexed="8"/>
        <rFont val="Times New Roman"/>
        <family val="1"/>
      </rPr>
      <t xml:space="preserve"> = Nitrogen removed with sludge </t>
    </r>
  </si>
  <si>
    <t>Census of India statistics for 2001 and 2011. Available at http://planningcommission.nic.in/data/datatable/data_2312/DatabookDec2014%20307.pdf</t>
  </si>
  <si>
    <t>The Waste Sector contributes to about five percent of India's total GHG emission. Municipal solid waste, domestic wastewater and industrial wastewater are the key sources of GHG emission in the Waste Sector. Methane (CH4) is produced and released into the atmosphere as a by-product of the anaerobic decomposition of solid waste and when domestic and industrial wastewater is treated or disposed anaerobically. Nitrous oxide (N2O) emissions occur due to the protein content in domestic wastewater. 
The Waste Sector emission estimates have been prepared through a detailed disaggregated estimate of India's GHG emissions from 2005-2015 resulting from disposal and decay of municipal solid waste, and from the treatment and discharge of urban domestic wastewater and industrial wastewater.</t>
  </si>
  <si>
    <t xml:space="preserve">The GHG Platform India is a collective Indian civil-society initiative providing an independent sector and economy wide estimation and analysis of India’s greenhouse gas (GHG) emissions from 2005 to 2015.  The platform comprises of eminent organisations namely, Council on Energy, Environment and Water, Center for Study of Science, Technology and Policy (CSTEP), ICLEI South Asia, Shakti Sustainable Energy Foundation, Vasudha Foundation and WRI-India.  </t>
  </si>
  <si>
    <t xml:space="preserve">Decadal growth percent, total </t>
  </si>
  <si>
    <t>Vishakapatnam</t>
  </si>
  <si>
    <t>Krishna</t>
  </si>
  <si>
    <t>Cuddapah (YSR)</t>
  </si>
  <si>
    <t>Guntur</t>
  </si>
  <si>
    <t>Chittoor</t>
  </si>
  <si>
    <t>Nellore</t>
  </si>
  <si>
    <t>Kurnool</t>
  </si>
  <si>
    <t>Anantapur</t>
  </si>
  <si>
    <t>East Godavari</t>
  </si>
  <si>
    <t>Vizianagaram</t>
  </si>
  <si>
    <t>West Godawari</t>
  </si>
  <si>
    <t>Prakasam</t>
  </si>
  <si>
    <t>Srikakulam</t>
  </si>
  <si>
    <t>Decadal growth percent, urban</t>
  </si>
  <si>
    <t>Methodology for Domestic Wastewater Treatment and Discharge Emission estimation and data sources for activity data and emission factors used</t>
  </si>
  <si>
    <t>Average annual growth rate (percent)</t>
  </si>
  <si>
    <t>Population for Andhra Pradesh and Telangana for 2014 and 2015</t>
  </si>
  <si>
    <t>State</t>
  </si>
  <si>
    <t>Average annual growth rate (2001-2011) (percent)</t>
  </si>
  <si>
    <t>Population growth for district falling under bifurcated Andhra Pradesh state (2001 to 2011)</t>
  </si>
  <si>
    <t>Weblink Source:</t>
  </si>
  <si>
    <t>Telangana population: https://www.telangana.gov.in/PDFDocuments/Statistical-Year-Book-2017.pdf</t>
  </si>
  <si>
    <t>Andhra Pradesh population: https://www.ap.gov.in/wp-content/uploads/2016/01/2-AP-Demography.pdf</t>
  </si>
  <si>
    <t>Remarks:</t>
  </si>
  <si>
    <t xml:space="preserve">Telangana state was separated from Andhra Pradesh in 2014. The Telangana State population is referred from the statistical year book. Therein, the annual growth rate of the state is reported for 2001 to 2011 which is used to find population of the year 2014 and 2015. </t>
  </si>
  <si>
    <t>Andhra Pradesh (AP) state's decadal growth rate between 2001 and 2011 is available. This is used to find population of AP until 2013. In 2014 the AP and Telangana states were separated. The district wise population of AP is known from 2011 census. The annual growth rate of those distrits are used to find population of  newly formed AP in 2014 and 2015.</t>
  </si>
  <si>
    <r>
      <rPr>
        <b/>
        <sz val="10.5"/>
        <rFont val="Times New Roman"/>
        <family val="1"/>
      </rPr>
      <t>Remarks</t>
    </r>
    <r>
      <rPr>
        <sz val="10.5"/>
        <rFont val="Times New Roman"/>
        <family val="1"/>
      </rPr>
      <t xml:space="preserve">: State-wise population data for 2001 is obtained from the Library of "Office of the Registrar General &amp; Census Commissioner" located in New Delhi. The data is not available online. 
The population of intermittent years (2002 to 2010) is calculated based on the growth rate of population between 2001 and 2011 (census data).
</t>
    </r>
  </si>
  <si>
    <t xml:space="preserve">Telangana state was separated from Andhra Pradesh in 2014. The Telangana State population is referred from the statistical year book. Therein, the decadal growth rate of rural population of the state is reported for 2001 to 2011. This value is used to find the state’s rural population for the year 2014 and 2015. </t>
  </si>
  <si>
    <t>Andhra Pradesh (AP) state's rural population decadal growth rate between 2001 and 2011 is available. This value is used to find rural population of AP until 2013. In 2014 the AP and Telangana states were separated. The district wise population of AP is known from 2011 census. The annual rural growth rate of those districts between 2001 and 2011 is used to find the rural population of newly formed AP in 2014 and 2015.</t>
  </si>
  <si>
    <r>
      <t xml:space="preserve">Remarks: </t>
    </r>
    <r>
      <rPr>
        <sz val="10.5"/>
        <rFont val="Times New Roman"/>
        <family val="1"/>
      </rPr>
      <t>State-wise population data for 2001 is obtained from the Library of "Office of the Registrar General &amp; Census Commissioner" located in New Delhi. The data is not available online. 
The population of intermittent years (2002 to 2010) is calculated based on the growth rate of population between 2001 and 2011 (census data).</t>
    </r>
  </si>
  <si>
    <t>Urban Population for Andhra Pradesh and Telangana for 2014 and 2015</t>
  </si>
  <si>
    <t>Summary Results</t>
  </si>
  <si>
    <r>
      <t xml:space="preserve">Weblink:
</t>
    </r>
    <r>
      <rPr>
        <sz val="10.5"/>
        <rFont val="Times New Roman"/>
        <family val="1"/>
      </rPr>
      <t>https://moef.gov.in/wp-content/uploads/2018/04/M-Karthik.pdf</t>
    </r>
  </si>
  <si>
    <r>
      <rPr>
        <b/>
        <sz val="9.5"/>
        <rFont val="Times New Roman"/>
        <family val="1"/>
      </rPr>
      <t>Source:</t>
    </r>
    <r>
      <rPr>
        <sz val="9.5"/>
        <rFont val="Times New Roman"/>
        <family val="1"/>
      </rPr>
      <t xml:space="preserve"> NSSO (2007): 1) Nutritional Intake in India 2004-05, Table 3R for Rural protein intake and Table 3U for Urban protein intake. 
2) Available at http://mospi.nic.in/sites/default/files/publication_reports/513_final.pdf 
NSSO (2012): Nutritional Intake in India 2009-10. The NSSO survey was conducted over two rounds (or schedules). Values used are average values based on findings across the two schedules in the NSSO survey 2009-10 as indicated in Table 3A-R  &amp; Table 3C-R for Rural and Table 3A-U &amp; Table 3C-U for Urban
3) NSSO (2014): Nutritional Intake in India 2011-12. The NSSO survey was conducted over two rounds (or schedules). Values used are average values based on findings across the two schedules in the NSSO survey 2011-12 as indicated in Table 3A  &amp; Table 3B. </t>
    </r>
  </si>
  <si>
    <t>100% of "Sewer" (Piped sewer category of Latrine facility) goes into collected and not treated across all the years, 2005 to 2018</t>
  </si>
  <si>
    <t>Degree of utilization of treatment/Discharge pathway or system j, for each income group fraction i (Ti,j), 2011 to 2015</t>
  </si>
  <si>
    <t>Degree of utilization of treatment/Discharge pathway or system j, for each income group fraction i (Ti,j), 2016 to 2018</t>
  </si>
  <si>
    <t>Degree of utilization of treatment/Discharge pathway or system j, for each income group fraction i (Ti,j), 2005 to 2010</t>
  </si>
  <si>
    <t>The Telangana state is formed in 2014. The percent of aerobic and anaerobic treatment type in 2014 is used to find GhG estimations for the year 2018</t>
  </si>
  <si>
    <t>2005-2018</t>
  </si>
  <si>
    <r>
      <rPr>
        <b/>
        <sz val="10.5"/>
        <rFont val="Times New Roman"/>
        <family val="1"/>
      </rPr>
      <t>Remarks:</t>
    </r>
    <r>
      <rPr>
        <sz val="10.5"/>
        <rFont val="Times New Roman"/>
        <family val="1"/>
      </rPr>
      <t xml:space="preserve"> The esmissions estimation for the UT of Dadra and Nagar Haveli and Daman and Diu has been carried out seprately since the UT came into existence through the merger of the former territories of Dadra and Nagar Haveli and Daman and Diu in Januray 2020. Similary emission estimation of the UT of Ladakh has not been carried out since the UT came into exsistence from Januray 2020.  </t>
    </r>
  </si>
  <si>
    <t>Share of population using treatment/discharge pathway for Sikkim (Urban) - based on National Census 2001 and 2011</t>
  </si>
  <si>
    <t>Degree of utilization of treatment/Discharge pathway or system j, for each income group fraction i (Ti,j), 2014 to 2015</t>
  </si>
  <si>
    <r>
      <t xml:space="preserve">Weblink:
1999: 
</t>
    </r>
    <r>
      <rPr>
        <sz val="10.5"/>
        <rFont val="Times New Roman"/>
        <family val="1"/>
      </rPr>
      <t xml:space="preserve">http://cpheeo.nic.in/status_watersupply.pdf
</t>
    </r>
    <r>
      <rPr>
        <b/>
        <sz val="10.5"/>
        <rFont val="Times New Roman"/>
        <family val="1"/>
      </rPr>
      <t xml:space="preserve">
2008-09:
</t>
    </r>
    <r>
      <rPr>
        <sz val="10.5"/>
        <rFont val="Times New Roman"/>
        <family val="1"/>
      </rPr>
      <t xml:space="preserve">http://cpcb.nic.in/upload/AnnualReports/AnnualReport_40_Annual_Report_09-10.pdf
http://www.cpcb.nic.in/upload/NewItems/NewItem_99_NewItem_99_5.pdf
http://cpcb.nic.in/upload/NewItems/NewItem_195_STP_REPORT.pdf 
http://cpcb.nic.in/upload/NewItems/NewItem_153_Foreword.pdf
</t>
    </r>
    <r>
      <rPr>
        <b/>
        <sz val="10.5"/>
        <rFont val="Times New Roman"/>
        <family val="1"/>
      </rPr>
      <t xml:space="preserve">
2014-15
</t>
    </r>
    <r>
      <rPr>
        <sz val="10.5"/>
        <rFont val="Times New Roman"/>
        <family val="1"/>
      </rPr>
      <t xml:space="preserve">http://www.cpcb.nic.in/upload/NewItems/NewItem_210_Inventorization_of_Sewage-Treatment_Plant.pdf
http://cpcb.nic.in/zonaloffice/banglore/STP_report_karnataka.pdf
</t>
    </r>
    <r>
      <rPr>
        <b/>
        <sz val="10.5"/>
        <rFont val="Times New Roman"/>
        <family val="1"/>
      </rPr>
      <t>2020</t>
    </r>
    <r>
      <rPr>
        <sz val="10.5"/>
        <rFont val="Times New Roman"/>
        <family val="1"/>
      </rPr>
      <t xml:space="preserve">
https://cpcb.nic.in/openpdffile.php?id=UmVwb3J0RmlsZXMvMTIyOF8xNjE1MTk2MzIyX21lZGlhcGhvdG85NTY0LnBkZg==</t>
    </r>
  </si>
  <si>
    <r>
      <t xml:space="preserve">Source: 1999: </t>
    </r>
    <r>
      <rPr>
        <sz val="10.5"/>
        <rFont val="Times New Roman"/>
        <family val="1"/>
      </rPr>
      <t xml:space="preserve">CPHEEO (2005): Status of Water Supply, Sanitation and Solid Waste Management in Urban Areas. Estimated based on reported information referred from Appendix 2: Table B-2 and Table B-3. 
</t>
    </r>
    <r>
      <rPr>
        <b/>
        <sz val="10.5"/>
        <rFont val="Times New Roman"/>
        <family val="1"/>
      </rPr>
      <t>2008-09:</t>
    </r>
    <r>
      <rPr>
        <sz val="10.5"/>
        <rFont val="Times New Roman"/>
        <family val="1"/>
      </rPr>
      <t xml:space="preserve">   </t>
    </r>
    <r>
      <rPr>
        <b/>
        <sz val="10.5"/>
        <rFont val="Times New Roman"/>
        <family val="1"/>
      </rPr>
      <t xml:space="preserve">
- </t>
    </r>
    <r>
      <rPr>
        <sz val="10.5"/>
        <rFont val="Times New Roman"/>
        <family val="1"/>
      </rPr>
      <t xml:space="preserve">CPCB (2010): Annual report 2009-10. Estimated based on reported information referred from Appendix 2: Table B-2 and Table B-3. Information referred from Table 6.2, Table 6.3, Chapter XiV
- CPCB (2008): Evaluation of Operation and Maintenance of Sewage Treatment Plants in India-2007. Information referred from Table 2.1, Table 2.2 and Chapter 3. 
- CPCB (2013): Performance Evaluation of STPs under NCRD. Information referred from Table 2, Table 3, Table 4, Table 5, Table 8, Table 14, Annexure – IV.
-CPCB ( 2009): Status of Water Supply, Wastewater Generation and Treatment in Class-I Cities &amp; Class-II Towns Of India. Information referred from Table 3.4, Table 3.5, Table 3.6, Table 3.11, Table 3.12, Table 3.18,  Table 3.19
</t>
    </r>
    <r>
      <rPr>
        <b/>
        <sz val="10.5"/>
        <rFont val="Times New Roman"/>
        <family val="1"/>
      </rPr>
      <t xml:space="preserve">2014-15: </t>
    </r>
    <r>
      <rPr>
        <sz val="10.5"/>
        <rFont val="Times New Roman"/>
        <family val="1"/>
      </rPr>
      <t xml:space="preserve">
- CPCB (2015): Inventorization of STPs. Information referred from Table 3 and Chapter 4. 
- CPCB (n.d.): Monitoring of STPs in Karnataka 2014-15. Information referred on STPs throughout the document. 
</t>
    </r>
    <r>
      <rPr>
        <b/>
        <sz val="10.5"/>
        <rFont val="Times New Roman"/>
        <family val="1"/>
      </rPr>
      <t>2020:</t>
    </r>
    <r>
      <rPr>
        <sz val="10.5"/>
        <rFont val="Times New Roman"/>
        <family val="1"/>
      </rPr>
      <t xml:space="preserve">
National Inventory of Sewage Treatment Plants, March 2021, CPCB</t>
    </r>
  </si>
  <si>
    <r>
      <rPr>
        <b/>
        <sz val="10.5"/>
        <rFont val="Times New Roman"/>
        <family val="1"/>
      </rPr>
      <t xml:space="preserve">Weblink: </t>
    </r>
    <r>
      <rPr>
        <sz val="10.5"/>
        <rFont val="Times New Roman"/>
        <family val="1"/>
      </rPr>
      <t>https://niti.gov.in/planningcommission.gov.in/docs/data/datatable/data_2312/DatabookDec2014%20300.pdf
http://www.telangana.gov.in/about/state-profile</t>
    </r>
  </si>
  <si>
    <r>
      <t xml:space="preserve">Weblink:
2011 State population:
</t>
    </r>
    <r>
      <rPr>
        <sz val="10.5"/>
        <rFont val="Times New Roman"/>
        <family val="1"/>
      </rPr>
      <t xml:space="preserve">https://niti.gov.in/planningcommission.gov.in/docs/data/datatable/data_2312/DatabookDec2014%20300.pdf
</t>
    </r>
    <r>
      <rPr>
        <b/>
        <sz val="10.5"/>
        <rFont val="Times New Roman"/>
        <family val="1"/>
      </rPr>
      <t xml:space="preserve">Telangana population: </t>
    </r>
    <r>
      <rPr>
        <sz val="10.5"/>
        <rFont val="Times New Roman"/>
        <family val="1"/>
      </rPr>
      <t>https://www.telangana.gov.in/PDFDocuments/Statistical-Year-Book-2017.pdf</t>
    </r>
    <r>
      <rPr>
        <b/>
        <sz val="10.5"/>
        <rFont val="Times New Roman"/>
        <family val="1"/>
      </rPr>
      <t xml:space="preserve">
Andhra pradesh population: </t>
    </r>
    <r>
      <rPr>
        <sz val="10.5"/>
        <rFont val="Times New Roman"/>
        <family val="1"/>
      </rPr>
      <t>https://www.ap.gov.in/wp-content/uploads/2016/01/2-AP-Demography.pdf</t>
    </r>
  </si>
  <si>
    <r>
      <t xml:space="preserve">Weblink:
2011 State population:
</t>
    </r>
    <r>
      <rPr>
        <sz val="10.5"/>
        <rFont val="Times New Roman"/>
        <family val="1"/>
      </rPr>
      <t xml:space="preserve">https://niti.gov.in/planningcommission.gov.in/docs/data/datatable/data_2312/DatabookDec2014%20300.pdf
</t>
    </r>
    <r>
      <rPr>
        <b/>
        <sz val="10.5"/>
        <rFont val="Times New Roman"/>
        <family val="1"/>
      </rPr>
      <t xml:space="preserve">Telangana population: </t>
    </r>
    <r>
      <rPr>
        <sz val="10.5"/>
        <rFont val="Times New Roman"/>
        <family val="1"/>
      </rPr>
      <t xml:space="preserve">https://www.telangana.gov.in/PDFDocuments/Statistical-Year-Book-2017.pdf
</t>
    </r>
    <r>
      <rPr>
        <b/>
        <sz val="10.5"/>
        <rFont val="Times New Roman"/>
        <family val="1"/>
      </rPr>
      <t xml:space="preserve">Andhra Pradesh population: </t>
    </r>
    <r>
      <rPr>
        <sz val="10.5"/>
        <rFont val="Times New Roman"/>
        <family val="1"/>
      </rPr>
      <t>https://www.ap.gov.in/wp-content/uploads/2016/01/2-AP-Demography.pdf</t>
    </r>
  </si>
  <si>
    <r>
      <rPr>
        <b/>
        <sz val="9.5"/>
        <rFont val="Times New Roman"/>
        <family val="1"/>
      </rPr>
      <t xml:space="preserve">Weblink:
2004-05
</t>
    </r>
    <r>
      <rPr>
        <sz val="9.5"/>
        <rFont val="Times New Roman"/>
        <family val="1"/>
      </rPr>
      <t xml:space="preserve">https://www.mospi.gov.in/documents/213904/301563//513_final1602138884492.pdf/401f305e-f6c0-5a1d-e72e-9f3c2d6da8e1
</t>
    </r>
    <r>
      <rPr>
        <b/>
        <sz val="9.5"/>
        <rFont val="Times New Roman"/>
        <family val="1"/>
      </rPr>
      <t>2009-10</t>
    </r>
    <r>
      <rPr>
        <sz val="9.5"/>
        <rFont val="Times New Roman"/>
        <family val="1"/>
      </rPr>
      <t xml:space="preserve">
https://www.mospi.gov.in/documents/213904/301563//nss_rep_5401602585283910.pdf/0d39e18a-5a76-79a7-10af-cb6f4b3b339a
</t>
    </r>
    <r>
      <rPr>
        <b/>
        <sz val="9.5"/>
        <rFont val="Times New Roman"/>
        <family val="1"/>
      </rPr>
      <t>2011-12</t>
    </r>
    <r>
      <rPr>
        <sz val="9.5"/>
        <rFont val="Times New Roman"/>
        <family val="1"/>
      </rPr>
      <t xml:space="preserve">
https://www.mospi.gov.in/documents/213904/301563//nss_report_560_19dec141602578465383.pdf/67bb29fa-2126-90c5-32ef-79a1ab810712</t>
    </r>
  </si>
  <si>
    <r>
      <t xml:space="preserve">Weblink:
</t>
    </r>
    <r>
      <rPr>
        <sz val="10.5"/>
        <rFont val="Times New Roman"/>
        <family val="1"/>
      </rPr>
      <t>https://niti.gov.in/planningcommission.gov.in/docs/data/datatable/data_2312/DatabookDec2014%20324.pdf</t>
    </r>
  </si>
  <si>
    <t>1999 STP data is used to find GHG emissions from Sewer until 2007. 
2008 STP data is used to find GHG emissions from Sewer until  2010, since when the many STPs  are installed under JnNURM scheme
2014 STP data is used to find GHG emissions from Sewer from 2011 to 2015
2020 STP data is used to find GHG emissions from sewers from 2016 to 2018</t>
  </si>
  <si>
    <t>2008 STP data is Used to find GHG emissions from Sewer from 2005 to 2010. 
2014 STP data is used to find GHG emissions from 2011 to 2015
2020 STP data is used to find GHG emissions from sewers from 2016 to 2018</t>
  </si>
  <si>
    <t>1999 STP data is used to find GHG emissions from Sewer from 2005 to 2007
2014 STP data is used to find GHG emissions from Sewer from 2008 to 2010 
2014 STP data is used to find GHG emissions from Sewer from 2011 to 2015
2020 STP data is used to find GHG emissions from sewers from 2016 to 2018</t>
  </si>
  <si>
    <t>2008 STP data is Used to find GHG emissions from Sewer from 2005 to 2010. 
2014 STP data is used to find GHG emissions from 2011 to 2015
100% of "Sewer" (Piped sewer category of Latrine facility) goes into collected and not treated across all the years, 2016 to 2018</t>
  </si>
  <si>
    <t>100% of "Sewer" (Piped sewer category of Latrine facility) goes into collected and not treated across all the years, 2005 to 2015
2020 STP data is used to find GHG emissions from sewers from 2016 to 2018</t>
  </si>
  <si>
    <t>STP data is reported only in 2014-15. 
100% Sewer goes into collected and not treated category until 2010; 
2014 STP data is used fo tind GHG emissions from  from 2011 to 2015
2020 STP data is used to find GHG emissions from sewers from 2016 to 2018</t>
  </si>
  <si>
    <t>100% goes into collected and not treated until 2010
2014 values to be used to find GHG emissions from 2011 to 2015 
2020 STP data is used to find GHG emissions from sewers from 2016 to 2018</t>
  </si>
  <si>
    <t>1999 STP data is used to find GHG emissions from Sewer until 2007. 
2008 STP data is used to find GHG emissions from Sewer until  2010, since when the many STPs  are installed under JnNURM scheme
2014 STP data is used to find GHG emissions from Sewer from 2011 to 2015.
2020 STP data is used to find GHG emissions from sewers from 2016 to 2018</t>
  </si>
  <si>
    <t>1999 STP data is used to find GHG emissions from Sewer until 2007. 
2008 STP data is used to find GHG emissions from Sewer until  2010
2014 STP data is used to find GHG emissions from Sewer from 2011 to 2015.
2020 STP data is used to find GHG emissions from sewers from 2016 to 2018</t>
  </si>
  <si>
    <t>100% goes into collected and not treated until 2010
2014 STP data is used to find GHG emissions from 2011 to 2015
2020 STP data is used to find GHG emissions from sewers from 2016 to 2018</t>
  </si>
  <si>
    <t>1999 STP data is used to find GHG emissions from Sewer until 2007. 
2008 STP data is used to find GHG emissions from Sewer until  2010, since when the many STPs  are installed under JnNURM scheme
2014 STP data is used to find GhG emissions from Sewer from 2011 to 2015
2020 STP data is used to find GHG emissions from sewers from 2016 to 2018</t>
  </si>
  <si>
    <t>Statewise data on extent of sewage collected and treated and the treatment type (aerobic and anaerobic) in percentage (1999, 2008-09, 2014-15, 2020) and data sources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</si>
</sst>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3" formatCode="_(* #,##0.00_);_(* \(#,##0.00\);_(* &quot;-&quot;??_);_(@_)"/>
    <numFmt numFmtId="164" formatCode="_ * #,##0.00_ ;_ * \-#,##0.00_ ;_ * &quot;-&quot;??_ ;_ @_ "/>
    <numFmt numFmtId="165" formatCode="_-* #,##0.00_-;\-* #,##0.00_-;_-* &quot;-&quot;??_-;_-@_-"/>
    <numFmt numFmtId="166" formatCode="_-* #,##0.00\ _E_s_c_._-;\-* #,##0.00\ _E_s_c_._-;_-* &quot;-&quot;??\ _E_s_c_._-;_-@_-"/>
    <numFmt numFmtId="167" formatCode="_(* #,##0.0000_);_(* \(#,##0.0000\);_(* &quot;-&quot;??_);_(@_)"/>
    <numFmt numFmtId="168" formatCode="0.0%"/>
    <numFmt numFmtId="169" formatCode="0.0"/>
    <numFmt numFmtId="170" formatCode="#,##0.0000;\-#,##0.0000"/>
    <numFmt numFmtId="171" formatCode="#,##0.0000000000000000_ ;\-#,##0.0000000000000000\ "/>
    <numFmt numFmtId="172" formatCode="#,##0.00000000"/>
    <numFmt numFmtId="173" formatCode="0.000"/>
    <numFmt numFmtId="174" formatCode="#,##0.0"/>
    <numFmt numFmtId="175" formatCode="0.000%"/>
    <numFmt numFmtId="176" formatCode="_(* #,##0.000_);_(* \(#,##0.000\);_(* &quot;-&quot;??_);_(@_)"/>
    <numFmt numFmtId="177" formatCode="_ * #,##0.00000_ ;_ * \-#,##0.00000_ ;_ * &quot;-&quot;??_ ;_ @_ "/>
    <numFmt numFmtId="178" formatCode="_ * #,##0_ ;_ * \-#,##0_ ;_ * &quot;-&quot;??_ ;_ @_ "/>
    <numFmt numFmtId="179" formatCode="_(* #,##0.00000_);_(* \(#,##0.00000\);_(* &quot;-&quot;??_);_(@_)"/>
    <numFmt numFmtId="180" formatCode="0.0000"/>
    <numFmt numFmtId="181" formatCode="_(* #,##0_);_(* \(#,##0\);_(* &quot;-&quot;??_);_(@_)"/>
    <numFmt numFmtId="182" formatCode="0.000000"/>
    <numFmt numFmtId="183" formatCode="_ * #,##0.000_ ;_ * \-#,##0.000_ ;_ * &quot;-&quot;???_ ;_ @_ "/>
  </numFmts>
  <fonts count="39" x14ac:knownFonts="1">
    <font>
      <sz val="11"/>
      <color theme="1"/>
      <name val="Calibri"/>
      <family val="2"/>
      <scheme val="minor"/>
    </font>
    <font>
      <sz val="10"/>
      <name val="Arial"/>
      <family val="2"/>
    </font>
    <font>
      <sz val="12"/>
      <color indexed="8"/>
      <name val="Times New Roman"/>
      <family val="1"/>
    </font>
    <font>
      <vertAlign val="subscript"/>
      <sz val="12"/>
      <color indexed="8"/>
      <name val="Times New Roman"/>
      <family val="1"/>
    </font>
    <font>
      <sz val="12"/>
      <name val="Times New Roman"/>
      <family val="1"/>
    </font>
    <font>
      <b/>
      <sz val="12"/>
      <name val="Times New Roman"/>
      <family val="1"/>
    </font>
    <font>
      <b/>
      <i/>
      <sz val="12"/>
      <name val="Times New Roman"/>
      <family val="1"/>
    </font>
    <font>
      <b/>
      <vertAlign val="subscript"/>
      <sz val="12"/>
      <name val="Times New Roman"/>
      <family val="1"/>
    </font>
    <font>
      <sz val="10.5"/>
      <name val="Times New Roman"/>
      <family val="1"/>
    </font>
    <font>
      <b/>
      <sz val="10.5"/>
      <name val="Times New Roman"/>
      <family val="1"/>
    </font>
    <font>
      <sz val="9.5"/>
      <name val="Times New Roman"/>
      <family val="1"/>
    </font>
    <font>
      <b/>
      <sz val="9.5"/>
      <name val="Times New Roman"/>
      <family val="1"/>
    </font>
    <font>
      <i/>
      <sz val="12"/>
      <name val="Times New Roman"/>
      <family val="1"/>
    </font>
    <font>
      <sz val="10.5"/>
      <color indexed="8"/>
      <name val="Times New Roman"/>
      <family val="1"/>
    </font>
    <font>
      <b/>
      <sz val="10.5"/>
      <color indexed="8"/>
      <name val="Times New Roman"/>
      <family val="1"/>
    </font>
    <font>
      <sz val="11"/>
      <color theme="1"/>
      <name val="Calibri"/>
      <family val="2"/>
      <scheme val="minor"/>
    </font>
    <font>
      <u/>
      <sz val="11"/>
      <color theme="10"/>
      <name val="Calibri"/>
      <family val="2"/>
      <scheme val="minor"/>
    </font>
    <font>
      <u/>
      <sz val="11"/>
      <color theme="10"/>
      <name val="Calibri"/>
      <family val="2"/>
    </font>
    <font>
      <sz val="11"/>
      <color rgb="FF000000"/>
      <name val="Calibri"/>
      <family val="2"/>
    </font>
    <font>
      <sz val="11"/>
      <color rgb="FFFF0000"/>
      <name val="Calibri"/>
      <family val="2"/>
      <scheme val="minor"/>
    </font>
    <font>
      <sz val="12"/>
      <color theme="1"/>
      <name val="Times New Roman"/>
      <family val="1"/>
    </font>
    <font>
      <b/>
      <sz val="12"/>
      <color theme="1"/>
      <name val="Times New Roman"/>
      <family val="1"/>
    </font>
    <font>
      <vertAlign val="subscript"/>
      <sz val="12"/>
      <color theme="1"/>
      <name val="Times New Roman"/>
      <family val="1"/>
    </font>
    <font>
      <i/>
      <sz val="12"/>
      <color theme="1"/>
      <name val="Times New Roman"/>
      <family val="1"/>
    </font>
    <font>
      <b/>
      <u/>
      <sz val="10.5"/>
      <color theme="1"/>
      <name val="Times New Roman"/>
      <family val="1"/>
    </font>
    <font>
      <sz val="10.5"/>
      <color theme="1"/>
      <name val="Times New Roman"/>
      <family val="1"/>
    </font>
    <font>
      <b/>
      <sz val="10.5"/>
      <color theme="1"/>
      <name val="Times New Roman"/>
      <family val="1"/>
    </font>
    <font>
      <sz val="10.5"/>
      <color rgb="FF00B050"/>
      <name val="Times New Roman"/>
      <family val="1"/>
    </font>
    <font>
      <i/>
      <sz val="10.5"/>
      <color theme="1"/>
      <name val="Times New Roman"/>
      <family val="1"/>
    </font>
    <font>
      <i/>
      <sz val="10.5"/>
      <color rgb="FF00B050"/>
      <name val="Times New Roman"/>
      <family val="1"/>
    </font>
    <font>
      <u/>
      <sz val="12"/>
      <color theme="10"/>
      <name val="Times New Roman"/>
      <family val="1"/>
    </font>
    <font>
      <sz val="10.5"/>
      <color rgb="FFFF0000"/>
      <name val="Times New Roman"/>
      <family val="1"/>
    </font>
    <font>
      <u/>
      <sz val="10.5"/>
      <color theme="6" tint="-0.249977111117893"/>
      <name val="Times New Roman"/>
      <family val="1"/>
    </font>
    <font>
      <u/>
      <sz val="10.5"/>
      <color theme="10"/>
      <name val="Times New Roman"/>
      <family val="1"/>
    </font>
    <font>
      <i/>
      <sz val="10.5"/>
      <color rgb="FFFF0000"/>
      <name val="Times New Roman"/>
      <family val="1"/>
    </font>
    <font>
      <sz val="9.5"/>
      <color theme="1"/>
      <name val="Times New Roman"/>
      <family val="1"/>
    </font>
    <font>
      <sz val="11"/>
      <name val="Calibri"/>
      <family val="2"/>
      <scheme val="minor"/>
    </font>
    <font>
      <sz val="12"/>
      <color rgb="FFFF0000"/>
      <name val="Times New Roman"/>
      <family val="1"/>
    </font>
    <font>
      <sz val="10.5"/>
      <name val="Calibri"/>
      <family val="2"/>
      <scheme val="minor"/>
    </font>
  </fonts>
  <fills count="7">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6"/>
        <bgColor indexed="64"/>
      </patternFill>
    </fill>
    <fill>
      <patternFill patternType="solid">
        <fgColor theme="0" tint="-0.249977111117893"/>
        <bgColor indexed="64"/>
      </patternFill>
    </fill>
  </fills>
  <borders count="111">
    <border>
      <left/>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diagonal/>
    </border>
    <border>
      <left style="medium">
        <color indexed="64"/>
      </left>
      <right style="dotted">
        <color indexed="64"/>
      </right>
      <top style="dotted">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dotted">
        <color indexed="64"/>
      </left>
      <right style="medium">
        <color indexed="64"/>
      </right>
      <top style="dotted">
        <color indexed="64"/>
      </top>
      <bottom style="dotted">
        <color indexed="64"/>
      </bottom>
      <diagonal/>
    </border>
    <border>
      <left style="dotted">
        <color indexed="64"/>
      </left>
      <right style="medium">
        <color indexed="64"/>
      </right>
      <top style="dotted">
        <color indexed="64"/>
      </top>
      <bottom/>
      <diagonal/>
    </border>
    <border>
      <left style="dotted">
        <color indexed="64"/>
      </left>
      <right style="medium">
        <color indexed="64"/>
      </right>
      <top style="dotted">
        <color indexed="64"/>
      </top>
      <bottom style="medium">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thin">
        <color indexed="64"/>
      </right>
      <top/>
      <bottom/>
      <diagonal/>
    </border>
    <border>
      <left style="medium">
        <color indexed="64"/>
      </left>
      <right style="medium">
        <color indexed="64"/>
      </right>
      <top/>
      <bottom/>
      <diagonal/>
    </border>
    <border>
      <left/>
      <right style="medium">
        <color indexed="64"/>
      </right>
      <top/>
      <bottom style="medium">
        <color indexed="64"/>
      </bottom>
      <diagonal/>
    </border>
    <border>
      <left style="dotted">
        <color indexed="64"/>
      </left>
      <right style="dotted">
        <color indexed="64"/>
      </right>
      <top style="dotted">
        <color indexed="64"/>
      </top>
      <bottom style="medium">
        <color indexed="64"/>
      </bottom>
      <diagonal/>
    </border>
    <border>
      <left style="thin">
        <color indexed="64"/>
      </left>
      <right/>
      <top/>
      <bottom/>
      <diagonal/>
    </border>
    <border>
      <left style="medium">
        <color indexed="64"/>
      </left>
      <right/>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hair">
        <color indexed="64"/>
      </left>
      <right/>
      <top style="hair">
        <color indexed="64"/>
      </top>
      <bottom/>
      <diagonal/>
    </border>
    <border>
      <left style="hair">
        <color indexed="64"/>
      </left>
      <right/>
      <top style="medium">
        <color indexed="64"/>
      </top>
      <bottom style="hair">
        <color indexed="64"/>
      </bottom>
      <diagonal/>
    </border>
    <border>
      <left/>
      <right/>
      <top style="hair">
        <color indexed="64"/>
      </top>
      <bottom style="hair">
        <color indexed="64"/>
      </bottom>
      <diagonal/>
    </border>
    <border>
      <left/>
      <right/>
      <top style="thin">
        <color indexed="64"/>
      </top>
      <bottom style="thin">
        <color indexed="64"/>
      </bottom>
      <diagonal/>
    </border>
    <border>
      <left style="thin">
        <color rgb="FF00B0F0"/>
      </left>
      <right/>
      <top style="thin">
        <color rgb="FF00B0F0"/>
      </top>
      <bottom style="thin">
        <color rgb="FF00B0F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style="thin">
        <color indexed="64"/>
      </left>
      <right style="medium">
        <color theme="1"/>
      </right>
      <top style="medium">
        <color theme="1"/>
      </top>
      <bottom style="thin">
        <color indexed="64"/>
      </bottom>
      <diagonal/>
    </border>
    <border>
      <left/>
      <right style="thin">
        <color theme="0"/>
      </right>
      <top style="thin">
        <color theme="0"/>
      </top>
      <bottom style="thin">
        <color theme="0"/>
      </bottom>
      <diagonal/>
    </border>
    <border>
      <left style="thin">
        <color indexed="64"/>
      </left>
      <right style="medium">
        <color theme="1"/>
      </right>
      <top style="thin">
        <color indexed="64"/>
      </top>
      <bottom style="thin">
        <color indexed="64"/>
      </bottom>
      <diagonal/>
    </border>
    <border>
      <left style="thin">
        <color indexed="64"/>
      </left>
      <right style="medium">
        <color theme="1"/>
      </right>
      <top style="thin">
        <color indexed="64"/>
      </top>
      <bottom style="medium">
        <color theme="1"/>
      </bottom>
      <diagonal/>
    </border>
    <border>
      <left style="medium">
        <color theme="1"/>
      </left>
      <right style="thin">
        <color indexed="64"/>
      </right>
      <top style="medium">
        <color theme="1"/>
      </top>
      <bottom style="thin">
        <color theme="0"/>
      </bottom>
      <diagonal/>
    </border>
    <border>
      <left style="medium">
        <color indexed="64"/>
      </left>
      <right style="thin">
        <color theme="1"/>
      </right>
      <top style="medium">
        <color indexed="64"/>
      </top>
      <bottom style="thin">
        <color theme="1"/>
      </bottom>
      <diagonal/>
    </border>
    <border>
      <left style="medium">
        <color theme="1"/>
      </left>
      <right style="thin">
        <color indexed="64"/>
      </right>
      <top/>
      <bottom style="thin">
        <color indexed="64"/>
      </bottom>
      <diagonal/>
    </border>
    <border>
      <left style="medium">
        <color theme="1"/>
      </left>
      <right style="thin">
        <color indexed="64"/>
      </right>
      <top style="thin">
        <color indexed="64"/>
      </top>
      <bottom style="thin">
        <color indexed="64"/>
      </bottom>
      <diagonal/>
    </border>
    <border>
      <left style="medium">
        <color theme="1"/>
      </left>
      <right style="thin">
        <color indexed="64"/>
      </right>
      <top style="thin">
        <color indexed="64"/>
      </top>
      <bottom style="medium">
        <color theme="1"/>
      </bottom>
      <diagonal/>
    </border>
    <border>
      <left/>
      <right style="medium">
        <color theme="1"/>
      </right>
      <top style="thin">
        <color indexed="64"/>
      </top>
      <bottom style="thin">
        <color indexed="64"/>
      </bottom>
      <diagonal/>
    </border>
    <border>
      <left style="thin">
        <color theme="1"/>
      </left>
      <right style="medium">
        <color indexed="64"/>
      </right>
      <top style="medium">
        <color indexed="64"/>
      </top>
      <bottom style="thin">
        <color theme="1"/>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right style="medium">
        <color indexed="64"/>
      </right>
      <top/>
      <bottom style="hair">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medium">
        <color indexed="64"/>
      </top>
      <bottom/>
      <diagonal/>
    </border>
    <border>
      <left style="hair">
        <color indexed="64"/>
      </left>
      <right/>
      <top/>
      <bottom/>
      <diagonal/>
    </border>
    <border>
      <left style="hair">
        <color indexed="64"/>
      </left>
      <right/>
      <top style="medium">
        <color indexed="64"/>
      </top>
      <bottom style="medium">
        <color indexed="64"/>
      </bottom>
      <diagonal/>
    </border>
    <border>
      <left/>
      <right style="medium">
        <color indexed="64"/>
      </right>
      <top style="hair">
        <color indexed="64"/>
      </top>
      <bottom/>
      <diagonal/>
    </border>
    <border>
      <left/>
      <right style="hair">
        <color indexed="64"/>
      </right>
      <top/>
      <bottom style="hair">
        <color indexed="64"/>
      </bottom>
      <diagonal/>
    </border>
    <border>
      <left/>
      <right style="hair">
        <color indexed="64"/>
      </right>
      <top style="hair">
        <color indexed="64"/>
      </top>
      <bottom style="medium">
        <color indexed="64"/>
      </bottom>
      <diagonal/>
    </border>
    <border>
      <left/>
      <right style="hair">
        <color indexed="64"/>
      </right>
      <top/>
      <bottom/>
      <diagonal/>
    </border>
    <border>
      <left/>
      <right style="medium">
        <color indexed="64"/>
      </right>
      <top style="medium">
        <color indexed="64"/>
      </top>
      <bottom style="hair">
        <color indexed="64"/>
      </bottom>
      <diagonal/>
    </border>
    <border>
      <left style="hair">
        <color indexed="64"/>
      </left>
      <right style="hair">
        <color indexed="64"/>
      </right>
      <top/>
      <bottom/>
      <diagonal/>
    </border>
    <border>
      <left style="medium">
        <color indexed="64"/>
      </left>
      <right/>
      <top style="medium">
        <color indexed="64"/>
      </top>
      <bottom style="medium">
        <color indexed="64"/>
      </bottom>
      <diagonal/>
    </border>
  </borders>
  <cellStyleXfs count="9">
    <xf numFmtId="0" fontId="0" fillId="0" borderId="0"/>
    <xf numFmtId="43" fontId="15" fillId="0" borderId="0" applyFont="0" applyFill="0" applyBorder="0" applyAlignment="0" applyProtection="0"/>
    <xf numFmtId="165" fontId="15" fillId="0" borderId="0" applyFont="0" applyFill="0" applyBorder="0" applyAlignment="0" applyProtection="0"/>
    <xf numFmtId="164" fontId="15"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alignment vertical="top"/>
      <protection locked="0"/>
    </xf>
    <xf numFmtId="0" fontId="18" fillId="0" borderId="0"/>
    <xf numFmtId="9" fontId="15" fillId="0" borderId="0" applyFont="0" applyFill="0" applyBorder="0" applyAlignment="0" applyProtection="0"/>
    <xf numFmtId="166" fontId="1" fillId="0" borderId="0" applyFont="0" applyFill="0" applyBorder="0" applyAlignment="0" applyProtection="0"/>
  </cellStyleXfs>
  <cellXfs count="751">
    <xf numFmtId="0" fontId="0" fillId="0" borderId="0" xfId="0"/>
    <xf numFmtId="0" fontId="20" fillId="0" borderId="0" xfId="0" applyFont="1"/>
    <xf numFmtId="0" fontId="20" fillId="0" borderId="0" xfId="0" applyFont="1" applyBorder="1"/>
    <xf numFmtId="0" fontId="21" fillId="0" borderId="0" xfId="0" applyFont="1" applyBorder="1" applyAlignment="1">
      <alignment vertical="center"/>
    </xf>
    <xf numFmtId="0" fontId="20" fillId="0" borderId="0" xfId="0" applyFont="1" applyBorder="1" applyAlignment="1">
      <alignment wrapText="1"/>
    </xf>
    <xf numFmtId="0" fontId="20" fillId="0" borderId="0" xfId="0" applyFont="1" applyFill="1" applyBorder="1" applyAlignment="1">
      <alignment wrapText="1"/>
    </xf>
    <xf numFmtId="0" fontId="21" fillId="0" borderId="0" xfId="0" applyFont="1" applyFill="1" applyBorder="1" applyAlignment="1">
      <alignment horizontal="left" vertical="center" wrapText="1"/>
    </xf>
    <xf numFmtId="0" fontId="20" fillId="0" borderId="0" xfId="0" applyFont="1" applyAlignment="1">
      <alignment wrapText="1"/>
    </xf>
    <xf numFmtId="0" fontId="20" fillId="0" borderId="1" xfId="0" applyFont="1" applyBorder="1" applyAlignment="1">
      <alignment wrapText="1"/>
    </xf>
    <xf numFmtId="0" fontId="20" fillId="0" borderId="2" xfId="0" applyFont="1" applyBorder="1" applyAlignment="1">
      <alignment wrapText="1"/>
    </xf>
    <xf numFmtId="0" fontId="20" fillId="0" borderId="3" xfId="0" applyFont="1" applyBorder="1" applyAlignment="1">
      <alignment wrapText="1"/>
    </xf>
    <xf numFmtId="0" fontId="20" fillId="0" borderId="4" xfId="0" applyFont="1" applyBorder="1" applyAlignment="1">
      <alignment wrapText="1"/>
    </xf>
    <xf numFmtId="0" fontId="20" fillId="0" borderId="5" xfId="0" applyFont="1" applyBorder="1" applyAlignment="1">
      <alignment wrapText="1"/>
    </xf>
    <xf numFmtId="0" fontId="21" fillId="0" borderId="6" xfId="0" applyFont="1" applyBorder="1" applyAlignment="1">
      <alignment horizontal="center" vertical="center" wrapText="1"/>
    </xf>
    <xf numFmtId="0" fontId="21" fillId="0" borderId="6" xfId="0" applyFont="1" applyFill="1" applyBorder="1" applyAlignment="1">
      <alignment horizontal="center" vertical="center" wrapText="1"/>
    </xf>
    <xf numFmtId="0" fontId="21" fillId="0" borderId="6" xfId="0" applyFont="1" applyBorder="1" applyAlignment="1">
      <alignment horizontal="center" vertical="center"/>
    </xf>
    <xf numFmtId="0" fontId="21" fillId="0" borderId="6" xfId="0" applyFont="1" applyFill="1" applyBorder="1" applyAlignment="1">
      <alignment horizontal="center" vertical="center"/>
    </xf>
    <xf numFmtId="0" fontId="20" fillId="0" borderId="6" xfId="0" applyFont="1" applyBorder="1" applyAlignment="1">
      <alignment wrapText="1"/>
    </xf>
    <xf numFmtId="0" fontId="20" fillId="0" borderId="6" xfId="0" applyFont="1" applyBorder="1"/>
    <xf numFmtId="0" fontId="20" fillId="0" borderId="6" xfId="0" applyFont="1" applyFill="1" applyBorder="1" applyAlignment="1">
      <alignment wrapText="1"/>
    </xf>
    <xf numFmtId="0" fontId="20" fillId="0" borderId="6" xfId="0" applyFont="1" applyFill="1" applyBorder="1" applyAlignment="1">
      <alignment vertical="center" wrapText="1"/>
    </xf>
    <xf numFmtId="0" fontId="20" fillId="0" borderId="6" xfId="0" applyFont="1" applyBorder="1" applyAlignment="1">
      <alignment vertical="center" wrapText="1"/>
    </xf>
    <xf numFmtId="0" fontId="20" fillId="0" borderId="6" xfId="0" applyFont="1" applyBorder="1" applyAlignment="1">
      <alignment horizontal="left" vertical="center" wrapText="1"/>
    </xf>
    <xf numFmtId="0" fontId="20" fillId="0" borderId="6" xfId="0" applyFont="1" applyFill="1" applyBorder="1" applyAlignment="1">
      <alignment horizontal="left" vertical="center"/>
    </xf>
    <xf numFmtId="0" fontId="20" fillId="0" borderId="6" xfId="0" applyFont="1" applyFill="1" applyBorder="1" applyAlignment="1">
      <alignment vertical="center"/>
    </xf>
    <xf numFmtId="0" fontId="20" fillId="0" borderId="6" xfId="0" applyFont="1" applyFill="1" applyBorder="1" applyAlignment="1">
      <alignment horizontal="left" vertical="center" wrapText="1"/>
    </xf>
    <xf numFmtId="0" fontId="20" fillId="0" borderId="6" xfId="0" applyFont="1" applyBorder="1" applyAlignment="1">
      <alignment horizontal="left" vertical="center"/>
    </xf>
    <xf numFmtId="0" fontId="20" fillId="0" borderId="1" xfId="0" applyFont="1" applyFill="1" applyBorder="1" applyAlignment="1">
      <alignment wrapText="1"/>
    </xf>
    <xf numFmtId="0" fontId="20" fillId="0" borderId="6" xfId="0" applyFont="1" applyFill="1" applyBorder="1" applyAlignment="1">
      <alignment horizontal="left" wrapText="1"/>
    </xf>
    <xf numFmtId="0" fontId="20" fillId="0" borderId="5" xfId="0" applyFont="1" applyFill="1" applyBorder="1" applyAlignment="1">
      <alignment wrapText="1"/>
    </xf>
    <xf numFmtId="0" fontId="20" fillId="0" borderId="0" xfId="0" applyFont="1" applyFill="1" applyAlignment="1">
      <alignment wrapText="1"/>
    </xf>
    <xf numFmtId="0" fontId="22" fillId="0" borderId="0" xfId="0" applyFont="1" applyBorder="1" applyAlignment="1">
      <alignment wrapText="1"/>
    </xf>
    <xf numFmtId="0" fontId="21" fillId="0" borderId="0" xfId="0" applyFont="1" applyFill="1"/>
    <xf numFmtId="0" fontId="20" fillId="0" borderId="0" xfId="0" applyFont="1" applyBorder="1" applyAlignment="1">
      <alignment horizontal="center" vertical="center" wrapText="1"/>
    </xf>
    <xf numFmtId="0" fontId="20" fillId="0" borderId="0" xfId="0" applyFont="1" applyBorder="1" applyAlignment="1">
      <alignment vertical="center" wrapText="1"/>
    </xf>
    <xf numFmtId="0" fontId="21" fillId="0" borderId="0" xfId="0" applyFont="1" applyBorder="1" applyAlignment="1">
      <alignment vertical="center" wrapText="1"/>
    </xf>
    <xf numFmtId="0" fontId="20" fillId="0" borderId="0" xfId="0" applyFont="1" applyFill="1"/>
    <xf numFmtId="0" fontId="20" fillId="0" borderId="0" xfId="0" applyFont="1" applyFill="1" applyBorder="1" applyAlignment="1">
      <alignment vertical="center" wrapText="1"/>
    </xf>
    <xf numFmtId="0" fontId="20" fillId="0" borderId="0" xfId="0" applyFont="1" applyBorder="1" applyAlignment="1">
      <alignment horizontal="center" wrapText="1"/>
    </xf>
    <xf numFmtId="0" fontId="0" fillId="2" borderId="0" xfId="0" applyFill="1"/>
    <xf numFmtId="0" fontId="20" fillId="2" borderId="0" xfId="0" applyFont="1" applyFill="1"/>
    <xf numFmtId="0" fontId="4" fillId="0" borderId="7" xfId="0" applyFont="1" applyFill="1" applyBorder="1" applyAlignment="1">
      <alignment horizontal="right"/>
    </xf>
    <xf numFmtId="4" fontId="4" fillId="0" borderId="7" xfId="0" applyNumberFormat="1" applyFont="1" applyFill="1" applyBorder="1" applyAlignment="1">
      <alignment horizontal="right"/>
    </xf>
    <xf numFmtId="0" fontId="4" fillId="0" borderId="7" xfId="0" applyFont="1" applyBorder="1"/>
    <xf numFmtId="0" fontId="4" fillId="0" borderId="8" xfId="0" applyFont="1" applyBorder="1"/>
    <xf numFmtId="0" fontId="4" fillId="0" borderId="0" xfId="0" applyFont="1" applyFill="1" applyAlignment="1">
      <alignment horizontal="right" vertical="center"/>
    </xf>
    <xf numFmtId="0" fontId="4" fillId="0" borderId="0" xfId="0" applyFont="1" applyFill="1" applyBorder="1" applyAlignment="1">
      <alignment horizontal="right" vertical="center"/>
    </xf>
    <xf numFmtId="0" fontId="4" fillId="0" borderId="0" xfId="0" applyFont="1" applyFill="1" applyBorder="1" applyAlignment="1">
      <alignment horizontal="left" vertical="center"/>
    </xf>
    <xf numFmtId="2" fontId="4" fillId="0" borderId="0" xfId="0" applyNumberFormat="1" applyFont="1" applyFill="1" applyBorder="1" applyAlignment="1">
      <alignment horizontal="right" vertical="center"/>
    </xf>
    <xf numFmtId="0" fontId="4" fillId="0" borderId="0" xfId="0" applyFont="1" applyAlignment="1">
      <alignment horizontal="right" vertical="center"/>
    </xf>
    <xf numFmtId="0" fontId="5" fillId="0" borderId="0" xfId="0" applyFont="1" applyFill="1" applyBorder="1" applyAlignment="1">
      <alignment horizontal="left" vertical="center" wrapText="1"/>
    </xf>
    <xf numFmtId="2" fontId="4" fillId="0" borderId="0" xfId="0" applyNumberFormat="1" applyFont="1" applyBorder="1" applyAlignment="1">
      <alignment horizontal="right" vertical="center"/>
    </xf>
    <xf numFmtId="0" fontId="4" fillId="0" borderId="9"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0" xfId="0" applyFont="1" applyBorder="1"/>
    <xf numFmtId="0" fontId="4" fillId="0" borderId="0" xfId="0" applyFont="1" applyBorder="1" applyAlignment="1">
      <alignment horizontal="left"/>
    </xf>
    <xf numFmtId="0" fontId="4" fillId="0" borderId="0" xfId="0" applyFont="1"/>
    <xf numFmtId="0" fontId="5" fillId="3" borderId="12" xfId="0" applyFont="1" applyFill="1" applyBorder="1" applyAlignment="1">
      <alignment horizontal="left" vertical="center"/>
    </xf>
    <xf numFmtId="0" fontId="5" fillId="3" borderId="13" xfId="0" applyFont="1" applyFill="1" applyBorder="1" applyAlignment="1">
      <alignment horizontal="left" vertical="center"/>
    </xf>
    <xf numFmtId="0" fontId="5" fillId="3" borderId="13" xfId="0" applyFont="1" applyFill="1" applyBorder="1" applyAlignment="1">
      <alignment horizontal="right" vertical="center"/>
    </xf>
    <xf numFmtId="0" fontId="5" fillId="3" borderId="14" xfId="0" applyFont="1" applyFill="1" applyBorder="1" applyAlignment="1">
      <alignment horizontal="right" vertical="center"/>
    </xf>
    <xf numFmtId="1" fontId="6" fillId="0" borderId="0" xfId="0" applyNumberFormat="1" applyFont="1" applyAlignment="1">
      <alignment horizontal="center"/>
    </xf>
    <xf numFmtId="1" fontId="5" fillId="0" borderId="0" xfId="0" applyNumberFormat="1" applyFont="1" applyAlignment="1">
      <alignment horizontal="center"/>
    </xf>
    <xf numFmtId="0" fontId="5" fillId="0" borderId="15" xfId="0" applyFont="1" applyFill="1" applyBorder="1"/>
    <xf numFmtId="0" fontId="5" fillId="0" borderId="7" xfId="0" applyFont="1" applyFill="1" applyBorder="1" applyAlignment="1">
      <alignment horizontal="left"/>
    </xf>
    <xf numFmtId="0" fontId="5" fillId="0" borderId="0" xfId="0" applyFont="1"/>
    <xf numFmtId="170" fontId="4" fillId="0" borderId="0" xfId="1" applyNumberFormat="1" applyFont="1" applyBorder="1" applyAlignment="1">
      <alignment horizontal="right" wrapText="1"/>
    </xf>
    <xf numFmtId="0" fontId="5" fillId="0" borderId="0" xfId="0" applyFont="1" applyFill="1" applyBorder="1"/>
    <xf numFmtId="0" fontId="5" fillId="0" borderId="0" xfId="0" applyFont="1" applyFill="1" applyBorder="1" applyAlignment="1">
      <alignment horizontal="left"/>
    </xf>
    <xf numFmtId="0" fontId="5" fillId="0" borderId="0" xfId="0" applyFont="1" applyBorder="1" applyAlignment="1">
      <alignment horizontal="right"/>
    </xf>
    <xf numFmtId="171" fontId="5" fillId="0" borderId="0" xfId="0" applyNumberFormat="1" applyFont="1" applyBorder="1" applyAlignment="1">
      <alignment horizontal="right"/>
    </xf>
    <xf numFmtId="172" fontId="4" fillId="0" borderId="0" xfId="0" applyNumberFormat="1" applyFont="1" applyBorder="1" applyAlignment="1">
      <alignment horizontal="right"/>
    </xf>
    <xf numFmtId="2" fontId="5" fillId="0" borderId="0" xfId="0" applyNumberFormat="1" applyFont="1"/>
    <xf numFmtId="2" fontId="4" fillId="0" borderId="7" xfId="0" applyNumberFormat="1" applyFont="1" applyFill="1" applyBorder="1" applyAlignment="1">
      <alignment horizontal="right"/>
    </xf>
    <xf numFmtId="4" fontId="4" fillId="0" borderId="0" xfId="0" applyNumberFormat="1" applyFont="1" applyFill="1" applyBorder="1" applyAlignment="1">
      <alignment horizontal="right"/>
    </xf>
    <xf numFmtId="0" fontId="4" fillId="0" borderId="0" xfId="0" applyFont="1" applyFill="1" applyBorder="1" applyAlignment="1">
      <alignment horizontal="left"/>
    </xf>
    <xf numFmtId="0" fontId="4" fillId="0" borderId="15" xfId="0" applyFont="1" applyFill="1" applyBorder="1"/>
    <xf numFmtId="0" fontId="4" fillId="0" borderId="7" xfId="0" applyFont="1" applyFill="1" applyBorder="1" applyAlignment="1">
      <alignment horizontal="left"/>
    </xf>
    <xf numFmtId="4" fontId="4" fillId="0" borderId="8" xfId="0" applyNumberFormat="1" applyFont="1" applyFill="1" applyBorder="1" applyAlignment="1">
      <alignment horizontal="right"/>
    </xf>
    <xf numFmtId="0" fontId="4" fillId="0" borderId="0" xfId="0" applyFont="1" applyFill="1" applyBorder="1"/>
    <xf numFmtId="4" fontId="4" fillId="0" borderId="0" xfId="0" applyNumberFormat="1" applyFont="1" applyBorder="1" applyAlignment="1">
      <alignment horizontal="right"/>
    </xf>
    <xf numFmtId="0" fontId="4" fillId="0" borderId="0" xfId="0" applyFont="1" applyBorder="1" applyAlignment="1">
      <alignment horizontal="right"/>
    </xf>
    <xf numFmtId="0" fontId="4" fillId="0" borderId="15" xfId="0" applyFont="1" applyFill="1" applyBorder="1" applyAlignment="1">
      <alignment horizontal="right" vertical="center"/>
    </xf>
    <xf numFmtId="0" fontId="5" fillId="0" borderId="7" xfId="0" applyFont="1" applyFill="1" applyBorder="1" applyAlignment="1">
      <alignment horizontal="left" vertical="center"/>
    </xf>
    <xf numFmtId="0" fontId="5" fillId="0" borderId="0" xfId="0" applyFont="1" applyFill="1" applyBorder="1" applyAlignment="1">
      <alignment horizontal="left" vertical="center"/>
    </xf>
    <xf numFmtId="4" fontId="4" fillId="0" borderId="0" xfId="0" applyNumberFormat="1" applyFont="1" applyBorder="1" applyAlignment="1">
      <alignment horizontal="right" vertical="center"/>
    </xf>
    <xf numFmtId="9" fontId="4" fillId="0" borderId="0" xfId="0" applyNumberFormat="1" applyFont="1" applyBorder="1" applyAlignment="1">
      <alignment horizontal="right" vertical="center"/>
    </xf>
    <xf numFmtId="0" fontId="4" fillId="0" borderId="15" xfId="0" applyFont="1" applyBorder="1" applyAlignment="1">
      <alignment horizontal="right" vertical="center"/>
    </xf>
    <xf numFmtId="0" fontId="4" fillId="0" borderId="0" xfId="0" applyFont="1" applyBorder="1" applyAlignment="1">
      <alignment horizontal="right" vertical="center"/>
    </xf>
    <xf numFmtId="0" fontId="4" fillId="0" borderId="0" xfId="0" applyFont="1" applyBorder="1" applyAlignment="1">
      <alignment horizontal="left" vertical="center"/>
    </xf>
    <xf numFmtId="0" fontId="5" fillId="0" borderId="0" xfId="0" applyFont="1" applyFill="1" applyBorder="1" applyAlignment="1">
      <alignment horizontal="right" vertical="center" wrapText="1"/>
    </xf>
    <xf numFmtId="0" fontId="5" fillId="0" borderId="15" xfId="0" applyFont="1" applyBorder="1" applyAlignment="1">
      <alignment horizontal="right" vertical="center"/>
    </xf>
    <xf numFmtId="0" fontId="5" fillId="0" borderId="8" xfId="0" applyFont="1" applyFill="1" applyBorder="1" applyAlignment="1">
      <alignment horizontal="left" vertical="center" wrapText="1"/>
    </xf>
    <xf numFmtId="0" fontId="5" fillId="0" borderId="15" xfId="0" applyFont="1" applyBorder="1" applyAlignment="1">
      <alignment horizontal="right" vertical="center" wrapText="1"/>
    </xf>
    <xf numFmtId="0" fontId="5" fillId="0" borderId="8" xfId="0" applyFont="1" applyBorder="1" applyAlignment="1">
      <alignment horizontal="left" vertical="center"/>
    </xf>
    <xf numFmtId="0" fontId="5" fillId="0" borderId="0" xfId="0" applyFont="1" applyBorder="1" applyAlignment="1">
      <alignment horizontal="left" vertical="center"/>
    </xf>
    <xf numFmtId="0" fontId="4" fillId="0" borderId="0" xfId="0" applyFont="1" applyBorder="1" applyAlignment="1">
      <alignment horizontal="left" vertical="center" wrapText="1"/>
    </xf>
    <xf numFmtId="0" fontId="5" fillId="0" borderId="2" xfId="0" applyFont="1" applyBorder="1" applyAlignment="1">
      <alignment horizontal="left" vertical="center"/>
    </xf>
    <xf numFmtId="0" fontId="4" fillId="0" borderId="4" xfId="0" applyFont="1" applyBorder="1" applyAlignment="1">
      <alignment horizontal="left" vertical="center"/>
    </xf>
    <xf numFmtId="0" fontId="5" fillId="3" borderId="16" xfId="0" applyFont="1" applyFill="1" applyBorder="1" applyAlignment="1">
      <alignment horizontal="center" vertical="center"/>
    </xf>
    <xf numFmtId="0" fontId="5" fillId="3" borderId="17" xfId="0" applyFont="1" applyFill="1" applyBorder="1" applyAlignment="1">
      <alignment horizontal="left" vertical="center"/>
    </xf>
    <xf numFmtId="2" fontId="4" fillId="0" borderId="18" xfId="0" applyNumberFormat="1" applyFont="1" applyBorder="1" applyAlignment="1">
      <alignment horizontal="center" vertical="center"/>
    </xf>
    <xf numFmtId="2" fontId="4" fillId="0" borderId="0" xfId="0" applyNumberFormat="1" applyFont="1" applyBorder="1" applyAlignment="1">
      <alignment horizontal="center" vertical="center"/>
    </xf>
    <xf numFmtId="2" fontId="4" fillId="0" borderId="18" xfId="0" applyNumberFormat="1" applyFont="1" applyFill="1" applyBorder="1" applyAlignment="1">
      <alignment horizontal="center" vertical="center"/>
    </xf>
    <xf numFmtId="2" fontId="4" fillId="0" borderId="19" xfId="0" applyNumberFormat="1" applyFont="1" applyBorder="1" applyAlignment="1">
      <alignment horizontal="center" vertical="center"/>
    </xf>
    <xf numFmtId="2" fontId="4" fillId="0" borderId="20" xfId="0" applyNumberFormat="1" applyFont="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Border="1" applyAlignment="1">
      <alignment horizontal="center" vertical="center"/>
    </xf>
    <xf numFmtId="0" fontId="5" fillId="0" borderId="0" xfId="0" applyFont="1" applyBorder="1" applyAlignment="1">
      <alignment horizontal="center" vertical="center" wrapText="1"/>
    </xf>
    <xf numFmtId="0" fontId="4" fillId="0" borderId="0" xfId="0" applyFont="1" applyBorder="1" applyAlignment="1">
      <alignment vertical="center" wrapText="1"/>
    </xf>
    <xf numFmtId="2" fontId="4" fillId="0" borderId="0" xfId="0" applyNumberFormat="1" applyFont="1" applyBorder="1" applyAlignment="1">
      <alignment horizontal="center" vertical="center" wrapText="1"/>
    </xf>
    <xf numFmtId="164" fontId="4" fillId="0" borderId="0" xfId="0" applyNumberFormat="1" applyFont="1" applyAlignment="1">
      <alignment horizontal="right" vertical="center"/>
    </xf>
    <xf numFmtId="0" fontId="5" fillId="0" borderId="0" xfId="0" applyFont="1" applyBorder="1" applyAlignment="1">
      <alignment horizontal="center"/>
    </xf>
    <xf numFmtId="0" fontId="5" fillId="0" borderId="0" xfId="0" applyFont="1" applyAlignment="1">
      <alignment horizontal="center"/>
    </xf>
    <xf numFmtId="0" fontId="5" fillId="3" borderId="13" xfId="0" applyFont="1" applyFill="1" applyBorder="1" applyAlignment="1">
      <alignment horizontal="left" vertical="center" wrapText="1"/>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43" fontId="4" fillId="0" borderId="7" xfId="1" applyNumberFormat="1" applyFont="1" applyFill="1" applyBorder="1"/>
    <xf numFmtId="43" fontId="4" fillId="0" borderId="8" xfId="1" applyNumberFormat="1" applyFont="1" applyFill="1" applyBorder="1"/>
    <xf numFmtId="9" fontId="5" fillId="0" borderId="0" xfId="7" applyFont="1" applyBorder="1" applyAlignment="1">
      <alignment horizontal="center"/>
    </xf>
    <xf numFmtId="1" fontId="5" fillId="0" borderId="0" xfId="0" applyNumberFormat="1" applyFont="1" applyBorder="1" applyAlignment="1">
      <alignment horizontal="center"/>
    </xf>
    <xf numFmtId="0" fontId="4" fillId="0" borderId="0" xfId="0" applyFont="1" applyAlignment="1">
      <alignment horizontal="left"/>
    </xf>
    <xf numFmtId="43" fontId="4" fillId="0" borderId="0" xfId="0" applyNumberFormat="1" applyFont="1"/>
    <xf numFmtId="2" fontId="4" fillId="0" borderId="0" xfId="0" applyNumberFormat="1" applyFont="1" applyFill="1" applyBorder="1"/>
    <xf numFmtId="0" fontId="5" fillId="0" borderId="0" xfId="0" applyFont="1" applyBorder="1" applyAlignment="1">
      <alignment vertical="center"/>
    </xf>
    <xf numFmtId="0" fontId="5" fillId="3" borderId="2" xfId="0" applyFont="1" applyFill="1" applyBorder="1" applyAlignment="1">
      <alignment horizontal="center" vertical="center" wrapText="1"/>
    </xf>
    <xf numFmtId="0" fontId="5" fillId="3" borderId="3" xfId="0" applyFont="1" applyFill="1" applyBorder="1" applyAlignment="1">
      <alignment horizontal="left" vertical="center" wrapText="1"/>
    </xf>
    <xf numFmtId="0" fontId="4" fillId="0" borderId="6" xfId="0" applyFont="1" applyBorder="1" applyAlignment="1">
      <alignment wrapText="1"/>
    </xf>
    <xf numFmtId="0" fontId="4" fillId="0" borderId="6" xfId="0" applyFont="1" applyBorder="1" applyAlignment="1">
      <alignment vertical="center" wrapText="1"/>
    </xf>
    <xf numFmtId="0" fontId="4" fillId="0" borderId="0" xfId="0" applyFont="1" applyAlignment="1">
      <alignment vertical="center" wrapText="1"/>
    </xf>
    <xf numFmtId="9" fontId="4" fillId="0" borderId="0" xfId="7" applyFont="1" applyFill="1" applyBorder="1" applyAlignment="1">
      <alignment horizontal="right" vertical="center"/>
    </xf>
    <xf numFmtId="0" fontId="4" fillId="0" borderId="0" xfId="0" applyFont="1" applyBorder="1" applyAlignment="1">
      <alignment horizontal="center" vertical="center" wrapText="1"/>
    </xf>
    <xf numFmtId="168" fontId="4" fillId="0" borderId="0" xfId="7" applyNumberFormat="1" applyFont="1" applyBorder="1" applyAlignment="1">
      <alignment vertical="center" wrapText="1"/>
    </xf>
    <xf numFmtId="2" fontId="4" fillId="0" borderId="0" xfId="0" applyNumberFormat="1" applyFont="1" applyAlignment="1">
      <alignment horizontal="right" vertical="center"/>
    </xf>
    <xf numFmtId="175" fontId="5" fillId="0" borderId="0" xfId="7" applyNumberFormat="1" applyFont="1"/>
    <xf numFmtId="10" fontId="4" fillId="0" borderId="0" xfId="7" applyNumberFormat="1" applyFont="1" applyBorder="1" applyAlignment="1">
      <alignment horizontal="right" wrapText="1"/>
    </xf>
    <xf numFmtId="0" fontId="4" fillId="0" borderId="0" xfId="0" applyNumberFormat="1" applyFont="1" applyAlignment="1">
      <alignment horizontal="right" vertical="center"/>
    </xf>
    <xf numFmtId="0" fontId="20" fillId="0" borderId="9" xfId="0" applyFont="1" applyFill="1" applyBorder="1"/>
    <xf numFmtId="0" fontId="20" fillId="0" borderId="18" xfId="0" applyFont="1" applyFill="1" applyBorder="1"/>
    <xf numFmtId="0" fontId="20" fillId="0" borderId="11" xfId="0" applyFont="1" applyFill="1" applyBorder="1"/>
    <xf numFmtId="0" fontId="5" fillId="0" borderId="1" xfId="0" applyFont="1" applyBorder="1" applyAlignment="1">
      <alignment horizontal="center" vertical="center" wrapText="1"/>
    </xf>
    <xf numFmtId="0" fontId="4" fillId="0" borderId="11" xfId="0" applyFont="1" applyBorder="1" applyAlignment="1">
      <alignment vertical="center" wrapText="1"/>
    </xf>
    <xf numFmtId="0" fontId="5" fillId="3" borderId="2" xfId="0" applyFont="1" applyFill="1" applyBorder="1" applyAlignment="1">
      <alignment vertical="center" wrapText="1"/>
    </xf>
    <xf numFmtId="0" fontId="5" fillId="3" borderId="4" xfId="0" applyFont="1" applyFill="1" applyBorder="1" applyAlignment="1">
      <alignment vertical="center" wrapText="1"/>
    </xf>
    <xf numFmtId="2" fontId="4" fillId="0" borderId="7" xfId="0" applyNumberFormat="1" applyFont="1" applyBorder="1"/>
    <xf numFmtId="2" fontId="4" fillId="0" borderId="8" xfId="0" applyNumberFormat="1" applyFont="1" applyBorder="1"/>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4" fillId="0" borderId="21" xfId="0" applyFont="1" applyBorder="1" applyAlignment="1">
      <alignment vertical="center" wrapText="1"/>
    </xf>
    <xf numFmtId="167" fontId="4" fillId="0" borderId="7" xfId="1" applyNumberFormat="1" applyFont="1" applyFill="1" applyBorder="1"/>
    <xf numFmtId="43" fontId="20" fillId="0" borderId="0" xfId="0" applyNumberFormat="1" applyFont="1"/>
    <xf numFmtId="167" fontId="4" fillId="0" borderId="8" xfId="1" applyNumberFormat="1" applyFont="1" applyFill="1" applyBorder="1"/>
    <xf numFmtId="0" fontId="5" fillId="0" borderId="22" xfId="0" applyFont="1" applyFill="1" applyBorder="1" applyAlignment="1">
      <alignment wrapText="1"/>
    </xf>
    <xf numFmtId="43" fontId="4" fillId="0" borderId="22" xfId="1" applyNumberFormat="1" applyFont="1" applyFill="1" applyBorder="1" applyAlignment="1">
      <alignment horizontal="center" vertical="center"/>
    </xf>
    <xf numFmtId="43" fontId="4" fillId="0" borderId="22" xfId="1" applyNumberFormat="1" applyFont="1" applyFill="1" applyBorder="1" applyAlignment="1">
      <alignment horizontal="right" vertical="center"/>
    </xf>
    <xf numFmtId="43" fontId="4" fillId="0" borderId="23" xfId="1" applyNumberFormat="1" applyFont="1" applyFill="1" applyBorder="1" applyAlignment="1">
      <alignment horizontal="right" vertical="center"/>
    </xf>
    <xf numFmtId="173" fontId="4" fillId="0" borderId="22" xfId="0" applyNumberFormat="1" applyFont="1" applyFill="1" applyBorder="1" applyAlignment="1">
      <alignment horizontal="right" vertical="center"/>
    </xf>
    <xf numFmtId="2" fontId="4" fillId="0" borderId="22" xfId="0" applyNumberFormat="1" applyFont="1" applyFill="1" applyBorder="1" applyAlignment="1">
      <alignment horizontal="right" vertical="center"/>
    </xf>
    <xf numFmtId="0" fontId="5" fillId="0" borderId="24" xfId="0" applyFont="1" applyFill="1" applyBorder="1" applyAlignment="1">
      <alignment wrapText="1"/>
    </xf>
    <xf numFmtId="43" fontId="4" fillId="0" borderId="24" xfId="1" applyNumberFormat="1" applyFont="1" applyFill="1" applyBorder="1" applyAlignment="1">
      <alignment horizontal="center" vertical="center"/>
    </xf>
    <xf numFmtId="43" fontId="4" fillId="0" borderId="24" xfId="1" applyNumberFormat="1" applyFont="1" applyFill="1" applyBorder="1" applyAlignment="1">
      <alignment horizontal="right" vertical="center"/>
    </xf>
    <xf numFmtId="43" fontId="4" fillId="0" borderId="25" xfId="1" applyNumberFormat="1" applyFont="1" applyFill="1" applyBorder="1" applyAlignment="1">
      <alignment horizontal="right" vertical="center"/>
    </xf>
    <xf numFmtId="176" fontId="4" fillId="0" borderId="22" xfId="1" applyNumberFormat="1" applyFont="1" applyFill="1" applyBorder="1" applyAlignment="1">
      <alignment horizontal="center" vertical="center" wrapText="1"/>
    </xf>
    <xf numFmtId="176" fontId="4" fillId="2" borderId="24" xfId="1" applyNumberFormat="1" applyFont="1" applyFill="1" applyBorder="1" applyAlignment="1">
      <alignment horizontal="center" vertical="center" wrapText="1"/>
    </xf>
    <xf numFmtId="167" fontId="4" fillId="2" borderId="22" xfId="1" applyNumberFormat="1" applyFont="1" applyFill="1" applyBorder="1" applyAlignment="1">
      <alignment horizontal="center" vertical="center" wrapText="1"/>
    </xf>
    <xf numFmtId="0" fontId="4" fillId="0" borderId="22" xfId="0" applyFont="1" applyFill="1" applyBorder="1" applyAlignment="1">
      <alignment horizontal="right" vertical="center"/>
    </xf>
    <xf numFmtId="179" fontId="4" fillId="2" borderId="22" xfId="1" applyNumberFormat="1" applyFont="1" applyFill="1" applyBorder="1" applyAlignment="1">
      <alignment horizontal="center" vertical="center" wrapText="1"/>
    </xf>
    <xf numFmtId="0" fontId="20" fillId="0" borderId="18" xfId="0" applyFont="1" applyFill="1" applyBorder="1" applyAlignment="1">
      <alignment wrapText="1"/>
    </xf>
    <xf numFmtId="0" fontId="23" fillId="0" borderId="18" xfId="0" applyFont="1" applyFill="1" applyBorder="1"/>
    <xf numFmtId="0" fontId="24" fillId="0" borderId="0" xfId="0" applyFont="1"/>
    <xf numFmtId="0" fontId="25" fillId="0" borderId="0" xfId="0" applyFont="1"/>
    <xf numFmtId="0" fontId="26" fillId="0" borderId="81" xfId="0" applyFont="1" applyFill="1" applyBorder="1" applyAlignment="1"/>
    <xf numFmtId="0" fontId="25" fillId="0" borderId="0" xfId="0" applyFont="1" applyFill="1"/>
    <xf numFmtId="0" fontId="26" fillId="0" borderId="0" xfId="0" applyFont="1" applyFill="1" applyBorder="1" applyAlignment="1"/>
    <xf numFmtId="10" fontId="8" fillId="0" borderId="6" xfId="7" applyNumberFormat="1" applyFont="1" applyFill="1" applyBorder="1"/>
    <xf numFmtId="10" fontId="8" fillId="0" borderId="0" xfId="7" applyNumberFormat="1" applyFont="1" applyFill="1" applyBorder="1"/>
    <xf numFmtId="178" fontId="25" fillId="0" borderId="0" xfId="1" applyNumberFormat="1" applyFont="1" applyBorder="1"/>
    <xf numFmtId="43" fontId="25" fillId="0" borderId="0" xfId="0" applyNumberFormat="1" applyFont="1"/>
    <xf numFmtId="0" fontId="25" fillId="0" borderId="0" xfId="0" applyFont="1" applyBorder="1"/>
    <xf numFmtId="10" fontId="8" fillId="0" borderId="26" xfId="7" applyNumberFormat="1" applyFont="1" applyFill="1" applyBorder="1"/>
    <xf numFmtId="10" fontId="8" fillId="0" borderId="27" xfId="7" applyNumberFormat="1" applyFont="1" applyFill="1" applyBorder="1"/>
    <xf numFmtId="10" fontId="8" fillId="0" borderId="28" xfId="7" applyNumberFormat="1" applyFont="1" applyFill="1" applyBorder="1"/>
    <xf numFmtId="10" fontId="8" fillId="0" borderId="29" xfId="7" applyNumberFormat="1" applyFont="1" applyFill="1" applyBorder="1"/>
    <xf numFmtId="10" fontId="8" fillId="0" borderId="30" xfId="7" applyNumberFormat="1" applyFont="1" applyFill="1" applyBorder="1"/>
    <xf numFmtId="10" fontId="8" fillId="0" borderId="15" xfId="7" applyNumberFormat="1" applyFont="1" applyFill="1" applyBorder="1"/>
    <xf numFmtId="10" fontId="8" fillId="0" borderId="31" xfId="7" applyNumberFormat="1" applyFont="1" applyFill="1" applyBorder="1"/>
    <xf numFmtId="10" fontId="8" fillId="0" borderId="32" xfId="7" applyNumberFormat="1" applyFont="1" applyFill="1" applyBorder="1"/>
    <xf numFmtId="10" fontId="8" fillId="0" borderId="33" xfId="7" applyNumberFormat="1" applyFont="1" applyFill="1" applyBorder="1"/>
    <xf numFmtId="10" fontId="8" fillId="0" borderId="34" xfId="7" applyNumberFormat="1" applyFont="1" applyFill="1" applyBorder="1"/>
    <xf numFmtId="10" fontId="8" fillId="0" borderId="35" xfId="7" applyNumberFormat="1" applyFont="1" applyFill="1" applyBorder="1"/>
    <xf numFmtId="10" fontId="27" fillId="0" borderId="26" xfId="7" applyNumberFormat="1" applyFont="1" applyFill="1" applyBorder="1"/>
    <xf numFmtId="10" fontId="27" fillId="0" borderId="6" xfId="7" applyNumberFormat="1" applyFont="1" applyFill="1" applyBorder="1"/>
    <xf numFmtId="10" fontId="27" fillId="0" borderId="34" xfId="7" applyNumberFormat="1" applyFont="1" applyFill="1" applyBorder="1"/>
    <xf numFmtId="10" fontId="27" fillId="0" borderId="28" xfId="7" applyNumberFormat="1" applyFont="1" applyFill="1" applyBorder="1"/>
    <xf numFmtId="10" fontId="27" fillId="0" borderId="29" xfId="7" applyNumberFormat="1" applyFont="1" applyFill="1" applyBorder="1"/>
    <xf numFmtId="10" fontId="27" fillId="0" borderId="35" xfId="7" applyNumberFormat="1" applyFont="1" applyFill="1" applyBorder="1"/>
    <xf numFmtId="10" fontId="27" fillId="0" borderId="36" xfId="7" applyNumberFormat="1" applyFont="1" applyFill="1" applyBorder="1"/>
    <xf numFmtId="10" fontId="27" fillId="0" borderId="8" xfId="7" applyNumberFormat="1" applyFont="1" applyFill="1" applyBorder="1"/>
    <xf numFmtId="10" fontId="27" fillId="0" borderId="31" xfId="7" applyNumberFormat="1" applyFont="1" applyFill="1" applyBorder="1"/>
    <xf numFmtId="10" fontId="27" fillId="0" borderId="32" xfId="7" applyNumberFormat="1" applyFont="1" applyFill="1" applyBorder="1"/>
    <xf numFmtId="10" fontId="27" fillId="0" borderId="37" xfId="7" applyNumberFormat="1" applyFont="1" applyFill="1" applyBorder="1"/>
    <xf numFmtId="10" fontId="27" fillId="0" borderId="38" xfId="7" applyNumberFormat="1" applyFont="1" applyFill="1" applyBorder="1"/>
    <xf numFmtId="10" fontId="27" fillId="0" borderId="39" xfId="7" applyNumberFormat="1" applyFont="1" applyFill="1" applyBorder="1"/>
    <xf numFmtId="0" fontId="25" fillId="0" borderId="40" xfId="0" applyFont="1" applyBorder="1"/>
    <xf numFmtId="0" fontId="25" fillId="0" borderId="41" xfId="0" applyFont="1" applyBorder="1"/>
    <xf numFmtId="0" fontId="25" fillId="0" borderId="42" xfId="0" applyFont="1" applyBorder="1"/>
    <xf numFmtId="0" fontId="28" fillId="0" borderId="0" xfId="0" applyFont="1"/>
    <xf numFmtId="0" fontId="29" fillId="0" borderId="0" xfId="0" applyFont="1"/>
    <xf numFmtId="10" fontId="27" fillId="0" borderId="15" xfId="7" applyNumberFormat="1" applyFont="1" applyFill="1" applyBorder="1"/>
    <xf numFmtId="10" fontId="27" fillId="0" borderId="43" xfId="7" applyNumberFormat="1" applyFont="1" applyFill="1" applyBorder="1"/>
    <xf numFmtId="0" fontId="20" fillId="0" borderId="82" xfId="0" applyFont="1" applyBorder="1"/>
    <xf numFmtId="0" fontId="20" fillId="0" borderId="83" xfId="0" applyFont="1" applyBorder="1"/>
    <xf numFmtId="0" fontId="20" fillId="0" borderId="84" xfId="0" applyFont="1" applyBorder="1"/>
    <xf numFmtId="0" fontId="20" fillId="0" borderId="85" xfId="0" applyFont="1" applyBorder="1" applyAlignment="1">
      <alignment vertical="center" wrapText="1"/>
    </xf>
    <xf numFmtId="0" fontId="20" fillId="0" borderId="86" xfId="0" applyFont="1" applyBorder="1"/>
    <xf numFmtId="0" fontId="20" fillId="0" borderId="87" xfId="0" applyFont="1" applyBorder="1" applyAlignment="1">
      <alignment vertical="center"/>
    </xf>
    <xf numFmtId="0" fontId="20" fillId="0" borderId="87" xfId="0" applyFont="1" applyBorder="1" applyAlignment="1">
      <alignment vertical="center" wrapText="1"/>
    </xf>
    <xf numFmtId="0" fontId="4" fillId="2" borderId="87" xfId="0" applyFont="1" applyFill="1" applyBorder="1" applyAlignment="1">
      <alignment vertical="center" wrapText="1"/>
    </xf>
    <xf numFmtId="0" fontId="30" fillId="0" borderId="87" xfId="4" applyFont="1" applyBorder="1" applyAlignment="1">
      <alignment vertical="center" wrapText="1"/>
    </xf>
    <xf numFmtId="0" fontId="4" fillId="0" borderId="27" xfId="0" applyFont="1" applyBorder="1" applyAlignment="1">
      <alignment horizontal="left" vertical="center" wrapText="1"/>
    </xf>
    <xf numFmtId="0" fontId="4" fillId="2" borderId="88" xfId="0" applyFont="1" applyFill="1" applyBorder="1" applyAlignment="1">
      <alignment vertical="center" wrapText="1"/>
    </xf>
    <xf numFmtId="2" fontId="25" fillId="0" borderId="0" xfId="0" applyNumberFormat="1" applyFont="1"/>
    <xf numFmtId="0" fontId="25" fillId="0" borderId="44" xfId="0" applyFont="1" applyBorder="1"/>
    <xf numFmtId="164" fontId="25" fillId="0" borderId="0" xfId="0" applyNumberFormat="1" applyFont="1"/>
    <xf numFmtId="0" fontId="25" fillId="0" borderId="45" xfId="0" applyFont="1" applyBorder="1"/>
    <xf numFmtId="0" fontId="8" fillId="0" borderId="0" xfId="0" applyFont="1"/>
    <xf numFmtId="0" fontId="25" fillId="0" borderId="46" xfId="0" applyFont="1" applyBorder="1"/>
    <xf numFmtId="0" fontId="25" fillId="0" borderId="6" xfId="0" applyFont="1" applyBorder="1"/>
    <xf numFmtId="10" fontId="25" fillId="0" borderId="6" xfId="0" applyNumberFormat="1" applyFont="1" applyBorder="1"/>
    <xf numFmtId="0" fontId="26" fillId="3" borderId="47" xfId="0" applyFont="1" applyFill="1" applyBorder="1" applyAlignment="1">
      <alignment horizontal="center" vertical="center"/>
    </xf>
    <xf numFmtId="0" fontId="25" fillId="0" borderId="0" xfId="0" applyFont="1" applyAlignment="1">
      <alignment horizontal="center" vertical="center"/>
    </xf>
    <xf numFmtId="0" fontId="25" fillId="0" borderId="6" xfId="0" applyFont="1" applyBorder="1" applyAlignment="1">
      <alignment horizontal="center" vertical="center"/>
    </xf>
    <xf numFmtId="0" fontId="25" fillId="0" borderId="6" xfId="0" applyFont="1" applyBorder="1" applyAlignment="1">
      <alignment horizontal="center"/>
    </xf>
    <xf numFmtId="0" fontId="25" fillId="0" borderId="0" xfId="0" applyFont="1" applyFill="1" applyAlignment="1">
      <alignment horizontal="center" vertical="center"/>
    </xf>
    <xf numFmtId="0" fontId="26" fillId="3" borderId="6" xfId="0" applyFont="1" applyFill="1" applyBorder="1" applyAlignment="1">
      <alignment horizontal="center" vertical="center"/>
    </xf>
    <xf numFmtId="0" fontId="8" fillId="0" borderId="6" xfId="0" applyFont="1" applyBorder="1" applyAlignment="1">
      <alignment horizontal="center"/>
    </xf>
    <xf numFmtId="164" fontId="31" fillId="0" borderId="6" xfId="1" applyNumberFormat="1" applyFont="1" applyFill="1" applyBorder="1"/>
    <xf numFmtId="164" fontId="25" fillId="0" borderId="6" xfId="1" applyNumberFormat="1" applyFont="1" applyFill="1" applyBorder="1"/>
    <xf numFmtId="164" fontId="25" fillId="0" borderId="6" xfId="3" applyNumberFormat="1" applyFont="1" applyFill="1" applyBorder="1" applyAlignment="1">
      <alignment vertical="center"/>
    </xf>
    <xf numFmtId="164" fontId="25" fillId="0" borderId="6" xfId="3" applyNumberFormat="1" applyFont="1" applyFill="1" applyBorder="1"/>
    <xf numFmtId="0" fontId="25" fillId="0" borderId="6" xfId="0" applyFont="1" applyFill="1" applyBorder="1"/>
    <xf numFmtId="0" fontId="8" fillId="0" borderId="6" xfId="0" applyFont="1" applyFill="1" applyBorder="1"/>
    <xf numFmtId="0" fontId="25" fillId="0" borderId="0" xfId="0" applyFont="1" applyBorder="1" applyAlignment="1">
      <alignment horizontal="center"/>
    </xf>
    <xf numFmtId="0" fontId="25" fillId="0" borderId="0" xfId="0" applyFont="1" applyFill="1" applyBorder="1"/>
    <xf numFmtId="10" fontId="8" fillId="0" borderId="0" xfId="3" applyNumberFormat="1" applyFont="1" applyFill="1" applyBorder="1"/>
    <xf numFmtId="10" fontId="8" fillId="0" borderId="0" xfId="3" applyNumberFormat="1" applyFont="1" applyFill="1" applyBorder="1" applyAlignment="1">
      <alignment horizontal="center"/>
    </xf>
    <xf numFmtId="10" fontId="8" fillId="0" borderId="0" xfId="7" applyNumberFormat="1" applyFont="1" applyFill="1" applyBorder="1" applyAlignment="1">
      <alignment horizontal="center"/>
    </xf>
    <xf numFmtId="0" fontId="25" fillId="0" borderId="0" xfId="0" applyFont="1" applyAlignment="1">
      <alignment horizontal="center"/>
    </xf>
    <xf numFmtId="10" fontId="25" fillId="0" borderId="0" xfId="0" applyNumberFormat="1" applyFont="1" applyAlignment="1">
      <alignment horizontal="center"/>
    </xf>
    <xf numFmtId="0" fontId="32" fillId="0" borderId="0" xfId="4" applyFont="1" applyAlignment="1" applyProtection="1">
      <alignment horizontal="left"/>
    </xf>
    <xf numFmtId="0" fontId="33" fillId="0" borderId="0" xfId="4" applyFont="1"/>
    <xf numFmtId="0" fontId="26" fillId="0" borderId="1" xfId="0" applyFont="1" applyBorder="1" applyAlignment="1">
      <alignment vertical="center"/>
    </xf>
    <xf numFmtId="0" fontId="21" fillId="3" borderId="48" xfId="0" applyFont="1" applyFill="1" applyBorder="1" applyAlignment="1">
      <alignment horizontal="left"/>
    </xf>
    <xf numFmtId="0" fontId="21" fillId="3" borderId="49" xfId="0" applyFont="1" applyFill="1" applyBorder="1" applyAlignment="1">
      <alignment horizontal="left"/>
    </xf>
    <xf numFmtId="0" fontId="5" fillId="3" borderId="89" xfId="0" applyFont="1" applyFill="1" applyBorder="1" applyAlignment="1">
      <alignment horizontal="left" vertical="center"/>
    </xf>
    <xf numFmtId="0" fontId="5" fillId="3" borderId="90" xfId="0" applyFont="1" applyFill="1" applyBorder="1" applyAlignment="1">
      <alignment horizontal="left" vertical="center"/>
    </xf>
    <xf numFmtId="0" fontId="21" fillId="3" borderId="91" xfId="0" applyFont="1" applyFill="1" applyBorder="1" applyAlignment="1">
      <alignment horizontal="left" vertical="center"/>
    </xf>
    <xf numFmtId="0" fontId="21" fillId="3" borderId="92" xfId="0" applyFont="1" applyFill="1" applyBorder="1" applyAlignment="1">
      <alignment horizontal="left" vertical="center" wrapText="1"/>
    </xf>
    <xf numFmtId="0" fontId="21" fillId="3" borderId="92" xfId="0" applyFont="1" applyFill="1" applyBorder="1" applyAlignment="1">
      <alignment horizontal="left" vertical="center"/>
    </xf>
    <xf numFmtId="0" fontId="21" fillId="3" borderId="93" xfId="0" applyFont="1" applyFill="1" applyBorder="1" applyAlignment="1">
      <alignment horizontal="left" vertical="center"/>
    </xf>
    <xf numFmtId="0" fontId="26" fillId="3" borderId="6" xfId="0" applyFont="1" applyFill="1" applyBorder="1" applyAlignment="1">
      <alignment horizontal="center" vertical="center"/>
    </xf>
    <xf numFmtId="0" fontId="34" fillId="0" borderId="0" xfId="0" applyFont="1"/>
    <xf numFmtId="0" fontId="35" fillId="0" borderId="0" xfId="0" applyFont="1"/>
    <xf numFmtId="0" fontId="10" fillId="0" borderId="0" xfId="0" applyFont="1"/>
    <xf numFmtId="0" fontId="26" fillId="3" borderId="50" xfId="0" applyFont="1" applyFill="1" applyBorder="1"/>
    <xf numFmtId="0" fontId="9" fillId="3" borderId="50" xfId="0" applyFont="1" applyFill="1" applyBorder="1"/>
    <xf numFmtId="0" fontId="26" fillId="3" borderId="51" xfId="0" applyFont="1" applyFill="1" applyBorder="1"/>
    <xf numFmtId="0" fontId="26" fillId="4" borderId="1" xfId="0" applyFont="1" applyFill="1" applyBorder="1" applyAlignment="1">
      <alignment horizontal="center" vertical="center"/>
    </xf>
    <xf numFmtId="0" fontId="26" fillId="2" borderId="6" xfId="0" applyFont="1" applyFill="1" applyBorder="1"/>
    <xf numFmtId="0" fontId="9" fillId="2" borderId="6" xfId="0" applyFont="1" applyFill="1" applyBorder="1"/>
    <xf numFmtId="0" fontId="26" fillId="4" borderId="6" xfId="0" applyFont="1" applyFill="1" applyBorder="1"/>
    <xf numFmtId="0" fontId="26" fillId="4" borderId="27" xfId="0" applyFont="1" applyFill="1" applyBorder="1"/>
    <xf numFmtId="0" fontId="27" fillId="2" borderId="6" xfId="0" applyFont="1" applyFill="1" applyBorder="1"/>
    <xf numFmtId="0" fontId="8" fillId="2" borderId="6" xfId="0" applyFont="1" applyFill="1" applyBorder="1"/>
    <xf numFmtId="0" fontId="8" fillId="2" borderId="27" xfId="0" applyFont="1" applyFill="1" applyBorder="1"/>
    <xf numFmtId="0" fontId="27" fillId="2" borderId="6" xfId="0" applyFont="1" applyFill="1" applyBorder="1" applyAlignment="1">
      <alignment horizontal="right"/>
    </xf>
    <xf numFmtId="0" fontId="8" fillId="2" borderId="6" xfId="0" applyFont="1" applyFill="1" applyBorder="1" applyAlignment="1">
      <alignment horizontal="right"/>
    </xf>
    <xf numFmtId="0" fontId="8" fillId="0" borderId="6" xfId="0" applyFont="1" applyFill="1" applyBorder="1" applyAlignment="1">
      <alignment horizontal="right"/>
    </xf>
    <xf numFmtId="0" fontId="8" fillId="2" borderId="27" xfId="0" applyFont="1" applyFill="1" applyBorder="1" applyAlignment="1">
      <alignment horizontal="right"/>
    </xf>
    <xf numFmtId="0" fontId="27" fillId="2" borderId="29" xfId="0" applyFont="1" applyFill="1" applyBorder="1"/>
    <xf numFmtId="0" fontId="8" fillId="2" borderId="29" xfId="0" applyFont="1" applyFill="1" applyBorder="1"/>
    <xf numFmtId="0" fontId="25" fillId="0" borderId="29" xfId="0" applyFont="1" applyFill="1" applyBorder="1"/>
    <xf numFmtId="0" fontId="8" fillId="2" borderId="30" xfId="0" applyFont="1" applyFill="1" applyBorder="1"/>
    <xf numFmtId="0" fontId="25" fillId="3" borderId="28" xfId="0" applyFont="1" applyFill="1" applyBorder="1" applyAlignment="1">
      <alignment vertical="center" wrapText="1"/>
    </xf>
    <xf numFmtId="0" fontId="25" fillId="3" borderId="29" xfId="0" applyFont="1" applyFill="1" applyBorder="1" applyAlignment="1">
      <alignment vertical="center" wrapText="1"/>
    </xf>
    <xf numFmtId="0" fontId="25" fillId="3" borderId="29" xfId="0" applyFont="1" applyFill="1" applyBorder="1" applyAlignment="1">
      <alignment horizontal="center" vertical="center" wrapText="1"/>
    </xf>
    <xf numFmtId="0" fontId="25" fillId="3" borderId="30" xfId="0" applyFont="1" applyFill="1" applyBorder="1" applyAlignment="1">
      <alignment vertical="center" wrapText="1"/>
    </xf>
    <xf numFmtId="2" fontId="26" fillId="3" borderId="6" xfId="1" applyNumberFormat="1" applyFont="1" applyFill="1" applyBorder="1" applyAlignment="1">
      <alignment horizontal="left" vertical="top" wrapText="1"/>
    </xf>
    <xf numFmtId="2" fontId="26" fillId="3" borderId="6" xfId="1" applyNumberFormat="1" applyFont="1" applyFill="1" applyBorder="1" applyAlignment="1">
      <alignment horizontal="center" vertical="top" wrapText="1"/>
    </xf>
    <xf numFmtId="10" fontId="26" fillId="3" borderId="6" xfId="1" applyNumberFormat="1" applyFont="1" applyFill="1" applyBorder="1" applyAlignment="1">
      <alignment horizontal="center" vertical="top" wrapText="1"/>
    </xf>
    <xf numFmtId="3" fontId="25" fillId="0" borderId="6" xfId="0" applyNumberFormat="1" applyFont="1" applyFill="1" applyBorder="1" applyAlignment="1">
      <alignment horizontal="center" vertical="center"/>
    </xf>
    <xf numFmtId="3" fontId="25" fillId="0" borderId="0" xfId="0" applyNumberFormat="1" applyFont="1" applyFill="1" applyBorder="1" applyAlignment="1">
      <alignment horizontal="center" vertical="center"/>
    </xf>
    <xf numFmtId="3" fontId="25" fillId="0" borderId="0" xfId="0" applyNumberFormat="1" applyFont="1" applyFill="1" applyAlignment="1">
      <alignment horizontal="center" vertical="center"/>
    </xf>
    <xf numFmtId="3" fontId="8" fillId="0" borderId="6" xfId="0" applyNumberFormat="1" applyFont="1" applyFill="1" applyBorder="1" applyAlignment="1">
      <alignment horizontal="center" vertical="center"/>
    </xf>
    <xf numFmtId="2" fontId="26" fillId="3" borderId="6" xfId="1" applyNumberFormat="1" applyFont="1" applyFill="1" applyBorder="1" applyAlignment="1">
      <alignment wrapText="1"/>
    </xf>
    <xf numFmtId="0" fontId="26" fillId="3" borderId="6" xfId="0" quotePrefix="1" applyFont="1" applyFill="1" applyBorder="1" applyAlignment="1">
      <alignment horizontal="center" vertical="center"/>
    </xf>
    <xf numFmtId="0" fontId="5" fillId="3" borderId="12" xfId="0" applyFont="1" applyFill="1" applyBorder="1" applyAlignment="1">
      <alignment horizontal="left" vertical="center" wrapText="1"/>
    </xf>
    <xf numFmtId="0" fontId="5" fillId="3" borderId="14" xfId="0" applyFont="1" applyFill="1" applyBorder="1" applyAlignment="1">
      <alignment horizontal="left" vertical="center" wrapText="1"/>
    </xf>
    <xf numFmtId="0" fontId="12" fillId="0" borderId="9" xfId="0" applyFont="1" applyFill="1" applyBorder="1"/>
    <xf numFmtId="0" fontId="20" fillId="0" borderId="87" xfId="0" applyFont="1" applyFill="1" applyBorder="1" applyAlignment="1">
      <alignment vertical="center"/>
    </xf>
    <xf numFmtId="0" fontId="20" fillId="0" borderId="94" xfId="0" applyFont="1" applyFill="1" applyBorder="1" applyAlignment="1">
      <alignment vertical="top" wrapText="1"/>
    </xf>
    <xf numFmtId="0" fontId="26" fillId="3" borderId="6" xfId="0" quotePrefix="1" applyFont="1" applyFill="1" applyBorder="1" applyAlignment="1">
      <alignment horizontal="center" vertical="center" wrapText="1"/>
    </xf>
    <xf numFmtId="0" fontId="26" fillId="3" borderId="6" xfId="0" applyFont="1" applyFill="1" applyBorder="1" applyAlignment="1">
      <alignment horizontal="center" vertical="center" wrapText="1"/>
    </xf>
    <xf numFmtId="2" fontId="25" fillId="0" borderId="6" xfId="0" applyNumberFormat="1" applyFont="1" applyBorder="1" applyAlignment="1">
      <alignment horizontal="center" vertical="center"/>
    </xf>
    <xf numFmtId="2" fontId="8" fillId="0" borderId="6" xfId="0" applyNumberFormat="1" applyFont="1" applyBorder="1" applyAlignment="1">
      <alignment horizontal="center" vertical="center"/>
    </xf>
    <xf numFmtId="0" fontId="26" fillId="0" borderId="6" xfId="0" applyFont="1" applyBorder="1" applyAlignment="1">
      <alignment horizontal="right"/>
    </xf>
    <xf numFmtId="3" fontId="26" fillId="0" borderId="6" xfId="0" applyNumberFormat="1" applyFont="1" applyFill="1" applyBorder="1" applyAlignment="1">
      <alignment horizontal="center" vertical="center"/>
    </xf>
    <xf numFmtId="0" fontId="8" fillId="0" borderId="0" xfId="0" applyFont="1" applyAlignment="1">
      <alignment horizontal="left" wrapText="1"/>
    </xf>
    <xf numFmtId="3" fontId="4" fillId="0" borderId="7" xfId="1" applyNumberFormat="1" applyFont="1" applyFill="1" applyBorder="1" applyAlignment="1">
      <alignment horizontal="right" wrapText="1"/>
    </xf>
    <xf numFmtId="3" fontId="4" fillId="0" borderId="8" xfId="1" applyNumberFormat="1" applyFont="1" applyFill="1" applyBorder="1" applyAlignment="1">
      <alignment horizontal="right" wrapText="1"/>
    </xf>
    <xf numFmtId="0" fontId="12" fillId="0" borderId="0" xfId="0" applyFont="1"/>
    <xf numFmtId="2" fontId="4" fillId="0" borderId="15" xfId="0" applyNumberFormat="1" applyFont="1" applyFill="1" applyBorder="1" applyAlignment="1">
      <alignment horizontal="right" vertical="center"/>
    </xf>
    <xf numFmtId="2" fontId="4" fillId="0" borderId="7" xfId="0" applyNumberFormat="1" applyFont="1" applyFill="1" applyBorder="1" applyAlignment="1">
      <alignment horizontal="right" vertical="center"/>
    </xf>
    <xf numFmtId="2" fontId="4" fillId="0" borderId="8" xfId="0" applyNumberFormat="1" applyFont="1" applyFill="1" applyBorder="1" applyAlignment="1">
      <alignment horizontal="right" vertical="center"/>
    </xf>
    <xf numFmtId="4" fontId="4" fillId="0" borderId="7" xfId="0" applyNumberFormat="1" applyFont="1" applyBorder="1" applyAlignment="1">
      <alignment horizontal="right" vertical="center"/>
    </xf>
    <xf numFmtId="4" fontId="4" fillId="0" borderId="8" xfId="0" applyNumberFormat="1" applyFont="1" applyBorder="1" applyAlignment="1">
      <alignment horizontal="right" vertical="center"/>
    </xf>
    <xf numFmtId="0" fontId="12" fillId="0" borderId="0" xfId="0" applyFont="1" applyFill="1" applyBorder="1" applyAlignment="1">
      <alignment horizontal="left" vertical="center"/>
    </xf>
    <xf numFmtId="173" fontId="4" fillId="0" borderId="0" xfId="0" applyNumberFormat="1" applyFont="1" applyBorder="1" applyAlignment="1">
      <alignment horizontal="center" vertical="center" wrapText="1"/>
    </xf>
    <xf numFmtId="173" fontId="4" fillId="0" borderId="5" xfId="0" applyNumberFormat="1" applyFont="1" applyBorder="1" applyAlignment="1">
      <alignment horizontal="center" vertical="center" wrapText="1"/>
    </xf>
    <xf numFmtId="173" fontId="4" fillId="0" borderId="21" xfId="0" applyNumberFormat="1" applyFont="1" applyBorder="1" applyAlignment="1">
      <alignment horizontal="center" vertical="center" wrapText="1"/>
    </xf>
    <xf numFmtId="173" fontId="4" fillId="0" borderId="52" xfId="0" applyNumberFormat="1" applyFont="1" applyBorder="1" applyAlignment="1">
      <alignment horizontal="center" vertical="center"/>
    </xf>
    <xf numFmtId="10" fontId="4" fillId="0" borderId="53" xfId="7" applyNumberFormat="1" applyFont="1" applyBorder="1" applyAlignment="1">
      <alignment horizontal="center" vertical="center" wrapText="1"/>
    </xf>
    <xf numFmtId="10" fontId="4" fillId="0" borderId="20" xfId="7" applyNumberFormat="1" applyFont="1" applyBorder="1" applyAlignment="1">
      <alignment horizontal="center" vertical="center" wrapText="1"/>
    </xf>
    <xf numFmtId="177" fontId="36" fillId="0" borderId="0" xfId="0" applyNumberFormat="1" applyFont="1" applyAlignment="1">
      <alignment horizontal="right" vertical="center"/>
    </xf>
    <xf numFmtId="0" fontId="4" fillId="0" borderId="0" xfId="0" applyFont="1" applyBorder="1" applyAlignment="1">
      <alignment wrapText="1"/>
    </xf>
    <xf numFmtId="173" fontId="4" fillId="0" borderId="0" xfId="1" applyNumberFormat="1" applyFont="1" applyBorder="1" applyAlignment="1">
      <alignment horizontal="right" wrapText="1"/>
    </xf>
    <xf numFmtId="2" fontId="4" fillId="0" borderId="0" xfId="1" applyNumberFormat="1" applyFont="1" applyBorder="1" applyAlignment="1">
      <alignment horizontal="right" wrapText="1"/>
    </xf>
    <xf numFmtId="0" fontId="5" fillId="0" borderId="15" xfId="0" applyFont="1" applyFill="1" applyBorder="1" applyAlignment="1">
      <alignment wrapText="1"/>
    </xf>
    <xf numFmtId="3" fontId="4" fillId="0" borderId="7" xfId="0" applyNumberFormat="1" applyFont="1" applyBorder="1" applyAlignment="1">
      <alignment horizontal="right" vertical="center"/>
    </xf>
    <xf numFmtId="3" fontId="4" fillId="0" borderId="8" xfId="0" applyNumberFormat="1" applyFont="1" applyBorder="1" applyAlignment="1">
      <alignment horizontal="right" vertical="center"/>
    </xf>
    <xf numFmtId="0" fontId="5" fillId="0" borderId="0" xfId="0" applyFont="1" applyFill="1" applyBorder="1" applyAlignment="1">
      <alignment wrapText="1"/>
    </xf>
    <xf numFmtId="37" fontId="4" fillId="0" borderId="0" xfId="1" applyNumberFormat="1" applyFont="1" applyBorder="1" applyAlignment="1">
      <alignment horizontal="right" wrapText="1"/>
    </xf>
    <xf numFmtId="174" fontId="4" fillId="0" borderId="0" xfId="0" applyNumberFormat="1" applyFont="1" applyBorder="1" applyAlignment="1">
      <alignment horizontal="right"/>
    </xf>
    <xf numFmtId="169" fontId="5" fillId="0" borderId="0" xfId="0" applyNumberFormat="1" applyFont="1"/>
    <xf numFmtId="0" fontId="12" fillId="0" borderId="0" xfId="0" applyFont="1" applyFill="1" applyBorder="1" applyAlignment="1">
      <alignment horizontal="left"/>
    </xf>
    <xf numFmtId="0" fontId="4" fillId="0" borderId="15" xfId="0" applyFont="1" applyFill="1" applyBorder="1" applyAlignment="1">
      <alignment wrapText="1"/>
    </xf>
    <xf numFmtId="169" fontId="4" fillId="0" borderId="0" xfId="0" applyNumberFormat="1" applyFont="1"/>
    <xf numFmtId="0" fontId="4" fillId="0" borderId="0" xfId="0" applyFont="1" applyFill="1" applyBorder="1" applyAlignment="1">
      <alignment wrapText="1"/>
    </xf>
    <xf numFmtId="0" fontId="5" fillId="0" borderId="54" xfId="0" applyFont="1" applyBorder="1" applyAlignment="1">
      <alignment horizontal="right" vertical="center" wrapText="1"/>
    </xf>
    <xf numFmtId="0" fontId="4" fillId="0" borderId="15" xfId="0" applyFont="1" applyFill="1" applyBorder="1" applyAlignment="1">
      <alignment horizontal="right" vertical="center" wrapText="1"/>
    </xf>
    <xf numFmtId="0" fontId="4" fillId="0" borderId="0" xfId="0" applyFont="1" applyFill="1" applyBorder="1" applyAlignment="1">
      <alignment horizontal="right" vertical="center" wrapText="1"/>
    </xf>
    <xf numFmtId="0" fontId="4" fillId="0" borderId="15" xfId="0" applyFont="1" applyBorder="1" applyAlignment="1">
      <alignment horizontal="right" vertical="center" wrapText="1"/>
    </xf>
    <xf numFmtId="0" fontId="4" fillId="0" borderId="7" xfId="0" applyFont="1" applyBorder="1" applyAlignment="1">
      <alignment horizontal="left" vertical="center"/>
    </xf>
    <xf numFmtId="0" fontId="4" fillId="0" borderId="0" xfId="0" applyFont="1" applyBorder="1" applyAlignment="1">
      <alignment horizontal="right" vertical="center" wrapText="1"/>
    </xf>
    <xf numFmtId="0" fontId="5" fillId="3" borderId="47" xfId="0" applyFont="1" applyFill="1" applyBorder="1" applyAlignment="1">
      <alignment vertical="center" wrapText="1"/>
    </xf>
    <xf numFmtId="0" fontId="5" fillId="0" borderId="0" xfId="0" applyFont="1" applyFill="1" applyBorder="1" applyAlignment="1">
      <alignment vertical="center" wrapText="1"/>
    </xf>
    <xf numFmtId="2" fontId="5" fillId="0" borderId="31" xfId="0" applyNumberFormat="1" applyFont="1" applyBorder="1" applyAlignment="1">
      <alignment horizontal="right" vertical="center" wrapText="1"/>
    </xf>
    <xf numFmtId="0" fontId="5" fillId="3" borderId="13" xfId="0" applyFont="1" applyFill="1" applyBorder="1" applyAlignment="1">
      <alignment horizontal="right" vertical="center" wrapText="1"/>
    </xf>
    <xf numFmtId="4" fontId="4" fillId="0" borderId="7" xfId="0" applyNumberFormat="1" applyFont="1" applyFill="1" applyBorder="1"/>
    <xf numFmtId="4" fontId="4" fillId="0" borderId="8" xfId="0" applyNumberFormat="1" applyFont="1" applyFill="1" applyBorder="1"/>
    <xf numFmtId="0" fontId="5" fillId="3" borderId="13" xfId="0" applyFont="1" applyFill="1" applyBorder="1" applyAlignment="1">
      <alignment vertical="center"/>
    </xf>
    <xf numFmtId="0" fontId="5" fillId="3" borderId="13" xfId="0" applyFont="1" applyFill="1" applyBorder="1" applyAlignment="1">
      <alignment vertical="center" wrapText="1"/>
    </xf>
    <xf numFmtId="0" fontId="4" fillId="0" borderId="0" xfId="0" applyFont="1" applyAlignment="1">
      <alignment wrapText="1"/>
    </xf>
    <xf numFmtId="168" fontId="4" fillId="0" borderId="0" xfId="7" applyNumberFormat="1" applyFont="1"/>
    <xf numFmtId="2" fontId="4" fillId="0" borderId="0" xfId="0" applyNumberFormat="1" applyFont="1" applyBorder="1"/>
    <xf numFmtId="0" fontId="4" fillId="0" borderId="21" xfId="0" applyFont="1" applyBorder="1" applyAlignment="1">
      <alignment horizontal="center" vertical="center" wrapText="1"/>
    </xf>
    <xf numFmtId="43" fontId="4" fillId="0" borderId="7" xfId="1" applyNumberFormat="1" applyFont="1" applyFill="1" applyBorder="1" applyAlignment="1">
      <alignment horizontal="right"/>
    </xf>
    <xf numFmtId="180" fontId="4" fillId="0" borderId="5" xfId="0" applyNumberFormat="1" applyFont="1" applyBorder="1" applyAlignment="1">
      <alignment horizontal="center" vertical="center" wrapText="1"/>
    </xf>
    <xf numFmtId="0" fontId="26" fillId="0" borderId="0" xfId="0" applyFont="1"/>
    <xf numFmtId="164" fontId="31" fillId="0" borderId="31" xfId="1" applyNumberFormat="1" applyFont="1" applyFill="1" applyBorder="1"/>
    <xf numFmtId="0" fontId="25" fillId="0" borderId="6" xfId="0" applyFont="1" applyFill="1" applyBorder="1" applyAlignment="1">
      <alignment horizontal="left" vertical="center"/>
    </xf>
    <xf numFmtId="2" fontId="25" fillId="0" borderId="6" xfId="1" applyNumberFormat="1" applyFont="1" applyFill="1" applyBorder="1"/>
    <xf numFmtId="167" fontId="20" fillId="0" borderId="0" xfId="0" applyNumberFormat="1" applyFont="1"/>
    <xf numFmtId="0" fontId="20" fillId="0" borderId="0" xfId="0" applyNumberFormat="1" applyFont="1"/>
    <xf numFmtId="0" fontId="4" fillId="0" borderId="87" xfId="0" applyFont="1" applyFill="1" applyBorder="1" applyAlignment="1">
      <alignment vertical="center" wrapText="1"/>
    </xf>
    <xf numFmtId="0" fontId="26" fillId="3" borderId="6" xfId="0" applyFont="1" applyFill="1" applyBorder="1" applyAlignment="1">
      <alignment horizontal="center" vertical="center"/>
    </xf>
    <xf numFmtId="43" fontId="4" fillId="0" borderId="0" xfId="1" applyFont="1" applyFill="1" applyBorder="1"/>
    <xf numFmtId="0" fontId="37" fillId="0" borderId="0" xfId="0" applyFont="1" applyAlignment="1">
      <alignment wrapText="1"/>
    </xf>
    <xf numFmtId="0" fontId="4" fillId="0" borderId="6" xfId="0" applyFont="1" applyFill="1" applyBorder="1" applyAlignment="1">
      <alignment wrapText="1"/>
    </xf>
    <xf numFmtId="0" fontId="20" fillId="0" borderId="21" xfId="0" applyFont="1" applyBorder="1" applyAlignment="1">
      <alignment wrapText="1"/>
    </xf>
    <xf numFmtId="0" fontId="20" fillId="0" borderId="21" xfId="0" applyFont="1" applyFill="1" applyBorder="1" applyAlignment="1">
      <alignment wrapText="1"/>
    </xf>
    <xf numFmtId="0" fontId="20" fillId="0" borderId="52" xfId="0" applyFont="1" applyBorder="1" applyAlignment="1">
      <alignment wrapText="1"/>
    </xf>
    <xf numFmtId="0" fontId="20" fillId="0" borderId="55" xfId="0" applyFont="1" applyBorder="1" applyAlignment="1">
      <alignment wrapText="1"/>
    </xf>
    <xf numFmtId="0" fontId="26" fillId="3" borderId="6" xfId="0" applyFont="1" applyFill="1" applyBorder="1" applyAlignment="1">
      <alignment horizontal="center" vertical="center"/>
    </xf>
    <xf numFmtId="0" fontId="5" fillId="3" borderId="12" xfId="0" applyFont="1" applyFill="1" applyBorder="1" applyAlignment="1">
      <alignment horizontal="left" vertical="center" wrapText="1"/>
    </xf>
    <xf numFmtId="0" fontId="5" fillId="3" borderId="14" xfId="0" applyFont="1" applyFill="1" applyBorder="1" applyAlignment="1">
      <alignment horizontal="left" vertical="center" wrapText="1"/>
    </xf>
    <xf numFmtId="0" fontId="19" fillId="2" borderId="0" xfId="0" applyFont="1" applyFill="1"/>
    <xf numFmtId="2" fontId="25" fillId="0" borderId="0" xfId="0" applyNumberFormat="1" applyFont="1" applyFill="1" applyAlignment="1">
      <alignment horizontal="center" vertical="center"/>
    </xf>
    <xf numFmtId="10" fontId="25" fillId="0" borderId="0" xfId="0" applyNumberFormat="1" applyFont="1"/>
    <xf numFmtId="0" fontId="5" fillId="0" borderId="0" xfId="0" applyFont="1" applyBorder="1"/>
    <xf numFmtId="0" fontId="4" fillId="0" borderId="54" xfId="0" applyFont="1" applyBorder="1" applyAlignment="1">
      <alignment wrapText="1"/>
    </xf>
    <xf numFmtId="0" fontId="5" fillId="0" borderId="54" xfId="0" applyFont="1" applyFill="1" applyBorder="1" applyAlignment="1">
      <alignment wrapText="1"/>
    </xf>
    <xf numFmtId="0" fontId="4" fillId="0" borderId="54" xfId="0" applyFont="1" applyFill="1" applyBorder="1" applyAlignment="1">
      <alignment wrapText="1"/>
    </xf>
    <xf numFmtId="0" fontId="4" fillId="0" borderId="54" xfId="0" applyFont="1" applyFill="1" applyBorder="1" applyAlignment="1">
      <alignment horizontal="right" vertical="center" wrapText="1"/>
    </xf>
    <xf numFmtId="0" fontId="4" fillId="0" borderId="54" xfId="0" applyFont="1" applyBorder="1" applyAlignment="1">
      <alignment horizontal="right" vertical="center" wrapText="1"/>
    </xf>
    <xf numFmtId="0" fontId="4" fillId="0" borderId="54" xfId="0" applyFont="1" applyBorder="1" applyAlignment="1">
      <alignment horizontal="left" vertical="center" wrapText="1"/>
    </xf>
    <xf numFmtId="4" fontId="25" fillId="0" borderId="6" xfId="0" applyNumberFormat="1" applyFont="1" applyFill="1" applyBorder="1" applyAlignment="1">
      <alignment horizontal="center" vertical="center"/>
    </xf>
    <xf numFmtId="1" fontId="25" fillId="0" borderId="0" xfId="0" applyNumberFormat="1" applyFont="1" applyFill="1" applyAlignment="1">
      <alignment horizontal="center" vertical="center"/>
    </xf>
    <xf numFmtId="1" fontId="25" fillId="0" borderId="0" xfId="0" applyNumberFormat="1" applyFont="1"/>
    <xf numFmtId="3" fontId="25" fillId="0" borderId="0" xfId="0" applyNumberFormat="1" applyFont="1"/>
    <xf numFmtId="43" fontId="4" fillId="0" borderId="0" xfId="1" applyNumberFormat="1" applyFont="1" applyFill="1" applyBorder="1" applyAlignment="1">
      <alignment horizontal="right" vertical="center"/>
    </xf>
    <xf numFmtId="0" fontId="5" fillId="3" borderId="22" xfId="0" applyFont="1" applyFill="1" applyBorder="1" applyAlignment="1">
      <alignment horizontal="left" vertical="center" wrapText="1"/>
    </xf>
    <xf numFmtId="0" fontId="5" fillId="0" borderId="22" xfId="0" applyFont="1" applyFill="1" applyBorder="1"/>
    <xf numFmtId="0" fontId="5" fillId="0" borderId="22" xfId="0" applyFont="1" applyFill="1" applyBorder="1" applyAlignment="1">
      <alignment horizontal="left"/>
    </xf>
    <xf numFmtId="43" fontId="4" fillId="0" borderId="22" xfId="1" applyNumberFormat="1" applyFont="1" applyFill="1" applyBorder="1"/>
    <xf numFmtId="2" fontId="4" fillId="0" borderId="65" xfId="0" applyNumberFormat="1" applyFont="1" applyBorder="1" applyAlignment="1">
      <alignment horizontal="right" vertical="center"/>
    </xf>
    <xf numFmtId="0" fontId="4" fillId="0" borderId="65" xfId="0" applyFont="1" applyBorder="1" applyAlignment="1">
      <alignment horizontal="right" vertical="center"/>
    </xf>
    <xf numFmtId="0" fontId="4" fillId="0" borderId="65" xfId="0" applyFont="1" applyBorder="1" applyAlignment="1">
      <alignment vertical="center"/>
    </xf>
    <xf numFmtId="0" fontId="5" fillId="3" borderId="13" xfId="0" applyFont="1" applyFill="1" applyBorder="1" applyAlignment="1">
      <alignment horizontal="center" vertical="center" wrapText="1"/>
    </xf>
    <xf numFmtId="0" fontId="21" fillId="3" borderId="67" xfId="0" applyFont="1" applyFill="1" applyBorder="1" applyAlignment="1">
      <alignment horizontal="left" vertical="center" wrapText="1"/>
    </xf>
    <xf numFmtId="0" fontId="21" fillId="3" borderId="66" xfId="0" applyFont="1" applyFill="1" applyBorder="1" applyAlignment="1">
      <alignment horizontal="right" vertical="center" wrapText="1"/>
    </xf>
    <xf numFmtId="1" fontId="21" fillId="3" borderId="66" xfId="0" applyNumberFormat="1" applyFont="1" applyFill="1" applyBorder="1" applyAlignment="1">
      <alignment vertical="center" wrapText="1"/>
    </xf>
    <xf numFmtId="0" fontId="21" fillId="0" borderId="64" xfId="0" applyFont="1" applyFill="1" applyBorder="1" applyAlignment="1">
      <alignment horizontal="left"/>
    </xf>
    <xf numFmtId="43" fontId="20" fillId="0" borderId="56" xfId="1" applyFont="1" applyFill="1" applyBorder="1" applyAlignment="1">
      <alignment horizontal="left"/>
    </xf>
    <xf numFmtId="0" fontId="25" fillId="2" borderId="6" xfId="0" applyFont="1" applyFill="1" applyBorder="1"/>
    <xf numFmtId="4" fontId="25" fillId="2" borderId="6" xfId="0" applyNumberFormat="1" applyFont="1" applyFill="1" applyBorder="1" applyAlignment="1">
      <alignment horizontal="center" vertical="center"/>
    </xf>
    <xf numFmtId="0" fontId="25" fillId="2" borderId="6" xfId="0" applyFont="1" applyFill="1" applyBorder="1" applyAlignment="1">
      <alignment horizontal="center"/>
    </xf>
    <xf numFmtId="2" fontId="25" fillId="0" borderId="36" xfId="0" applyNumberFormat="1" applyFont="1" applyFill="1" applyBorder="1" applyAlignment="1">
      <alignment horizontal="center" vertical="center"/>
    </xf>
    <xf numFmtId="3" fontId="8" fillId="0" borderId="47" xfId="0" applyNumberFormat="1" applyFont="1" applyFill="1" applyBorder="1" applyAlignment="1">
      <alignment horizontal="center" vertical="center"/>
    </xf>
    <xf numFmtId="43" fontId="5" fillId="0" borderId="0" xfId="0" applyNumberFormat="1" applyFont="1" applyFill="1" applyBorder="1" applyAlignment="1">
      <alignment horizontal="left"/>
    </xf>
    <xf numFmtId="0" fontId="21" fillId="3" borderId="6" xfId="0" quotePrefix="1" applyFont="1" applyFill="1" applyBorder="1" applyAlignment="1">
      <alignment vertical="center"/>
    </xf>
    <xf numFmtId="0" fontId="21" fillId="3" borderId="1" xfId="0" applyFont="1" applyFill="1" applyBorder="1" applyAlignment="1">
      <alignment horizontal="center" vertical="center"/>
    </xf>
    <xf numFmtId="0" fontId="20" fillId="3" borderId="31" xfId="0" applyFont="1" applyFill="1" applyBorder="1" applyAlignment="1">
      <alignment horizontal="center" vertical="center" wrapText="1"/>
    </xf>
    <xf numFmtId="0" fontId="20" fillId="3" borderId="31" xfId="0" applyFont="1" applyFill="1" applyBorder="1" applyAlignment="1">
      <alignment vertical="center" wrapText="1"/>
    </xf>
    <xf numFmtId="0" fontId="20" fillId="0" borderId="44" xfId="0" applyFont="1" applyBorder="1"/>
    <xf numFmtId="10" fontId="20" fillId="0" borderId="6" xfId="1" applyNumberFormat="1" applyFont="1" applyFill="1" applyBorder="1"/>
    <xf numFmtId="0" fontId="20" fillId="0" borderId="45" xfId="0" applyFont="1" applyBorder="1"/>
    <xf numFmtId="10" fontId="20" fillId="0" borderId="6" xfId="7" applyNumberFormat="1" applyFont="1" applyFill="1" applyBorder="1"/>
    <xf numFmtId="0" fontId="4" fillId="0" borderId="45" xfId="0" applyFont="1" applyBorder="1"/>
    <xf numFmtId="10" fontId="4" fillId="0" borderId="6" xfId="7" applyNumberFormat="1" applyFont="1" applyFill="1" applyBorder="1"/>
    <xf numFmtId="0" fontId="20" fillId="0" borderId="46" xfId="0" applyFont="1" applyBorder="1"/>
    <xf numFmtId="181" fontId="25" fillId="0" borderId="0" xfId="0" applyNumberFormat="1" applyFont="1" applyFill="1"/>
    <xf numFmtId="2" fontId="25" fillId="0" borderId="6" xfId="0" applyNumberFormat="1" applyFont="1" applyFill="1" applyBorder="1" applyAlignment="1">
      <alignment horizontal="center" vertical="center"/>
    </xf>
    <xf numFmtId="43" fontId="4" fillId="0" borderId="0" xfId="1" applyNumberFormat="1" applyFont="1" applyFill="1" applyBorder="1" applyAlignment="1">
      <alignment horizontal="center" vertical="center" wrapText="1"/>
    </xf>
    <xf numFmtId="0" fontId="4" fillId="0" borderId="20" xfId="0" applyFont="1" applyFill="1" applyBorder="1" applyAlignment="1">
      <alignment wrapText="1"/>
    </xf>
    <xf numFmtId="0" fontId="26" fillId="2" borderId="6" xfId="0" applyFont="1" applyFill="1" applyBorder="1" applyAlignment="1">
      <alignment wrapText="1"/>
    </xf>
    <xf numFmtId="173" fontId="26" fillId="0" borderId="6" xfId="0" applyNumberFormat="1" applyFont="1" applyFill="1" applyBorder="1" applyAlignment="1">
      <alignment horizontal="center" vertical="center" wrapText="1"/>
    </xf>
    <xf numFmtId="0" fontId="25" fillId="2" borderId="6" xfId="0" applyFont="1" applyFill="1" applyBorder="1" applyAlignment="1">
      <alignment horizontal="center" vertical="center" wrapText="1"/>
    </xf>
    <xf numFmtId="0" fontId="26" fillId="2" borderId="0" xfId="0" applyFont="1" applyFill="1"/>
    <xf numFmtId="0" fontId="25" fillId="2" borderId="0" xfId="0" applyFont="1" applyFill="1" applyAlignment="1">
      <alignment horizontal="center" vertical="center"/>
    </xf>
    <xf numFmtId="0" fontId="26" fillId="2" borderId="0" xfId="0" applyFont="1" applyFill="1" applyBorder="1" applyAlignment="1">
      <alignment vertical="center"/>
    </xf>
    <xf numFmtId="0" fontId="26" fillId="3" borderId="47" xfId="0" quotePrefix="1" applyFont="1" applyFill="1" applyBorder="1" applyAlignment="1">
      <alignment horizontal="center" vertical="center" wrapText="1"/>
    </xf>
    <xf numFmtId="4" fontId="25" fillId="2" borderId="6" xfId="0" applyNumberFormat="1" applyFont="1" applyFill="1" applyBorder="1" applyAlignment="1">
      <alignment horizontal="center" vertical="center" wrapText="1"/>
    </xf>
    <xf numFmtId="43" fontId="25" fillId="2" borderId="6" xfId="1" applyFont="1" applyFill="1" applyBorder="1" applyAlignment="1">
      <alignment horizontal="center" vertical="center"/>
    </xf>
    <xf numFmtId="43" fontId="25" fillId="2" borderId="6" xfId="1" applyNumberFormat="1" applyFont="1" applyFill="1" applyBorder="1" applyAlignment="1">
      <alignment horizontal="center" vertical="center"/>
    </xf>
    <xf numFmtId="0" fontId="25" fillId="2" borderId="0" xfId="0" applyFont="1" applyFill="1"/>
    <xf numFmtId="0" fontId="33" fillId="2" borderId="0" xfId="4" applyFont="1" applyFill="1" applyBorder="1" applyAlignment="1">
      <alignment horizontal="left" vertical="center"/>
    </xf>
    <xf numFmtId="0" fontId="33" fillId="2" borderId="0" xfId="4" applyFont="1" applyFill="1" applyBorder="1" applyAlignment="1">
      <alignment vertical="center"/>
    </xf>
    <xf numFmtId="0" fontId="25" fillId="0" borderId="6" xfId="0" applyFont="1" applyFill="1" applyBorder="1" applyAlignment="1">
      <alignment wrapText="1"/>
    </xf>
    <xf numFmtId="0" fontId="25" fillId="2" borderId="0" xfId="0" applyFont="1" applyFill="1" applyBorder="1" applyAlignment="1">
      <alignment vertical="center"/>
    </xf>
    <xf numFmtId="0" fontId="31" fillId="2" borderId="0" xfId="0" applyFont="1" applyFill="1" applyBorder="1" applyAlignment="1">
      <alignment vertical="center"/>
    </xf>
    <xf numFmtId="2" fontId="25" fillId="4" borderId="6" xfId="0" applyNumberFormat="1" applyFont="1" applyFill="1" applyBorder="1" applyAlignment="1">
      <alignment horizontal="center" vertical="center"/>
    </xf>
    <xf numFmtId="169" fontId="4" fillId="0" borderId="95" xfId="0" applyNumberFormat="1" applyFont="1" applyFill="1" applyBorder="1" applyAlignment="1">
      <alignment horizontal="left" vertical="center" wrapText="1"/>
    </xf>
    <xf numFmtId="0" fontId="26" fillId="3" borderId="6" xfId="0" applyFont="1" applyFill="1" applyBorder="1" applyAlignment="1">
      <alignment horizontal="center" vertical="center"/>
    </xf>
    <xf numFmtId="0" fontId="21" fillId="0" borderId="65" xfId="0" applyFont="1" applyBorder="1" applyAlignment="1">
      <alignment horizontal="left"/>
    </xf>
    <xf numFmtId="0" fontId="5" fillId="3" borderId="22" xfId="0" applyFont="1" applyFill="1" applyBorder="1" applyAlignment="1">
      <alignment horizontal="center" vertical="center" wrapText="1"/>
    </xf>
    <xf numFmtId="0" fontId="5" fillId="3" borderId="12" xfId="0" applyFont="1" applyFill="1" applyBorder="1" applyAlignment="1">
      <alignment horizontal="left" vertical="center" wrapText="1"/>
    </xf>
    <xf numFmtId="0" fontId="5" fillId="3" borderId="14" xfId="0" applyFont="1" applyFill="1" applyBorder="1" applyAlignment="1">
      <alignment horizontal="left" vertical="center" wrapText="1"/>
    </xf>
    <xf numFmtId="0" fontId="5" fillId="0" borderId="1" xfId="0" applyFont="1" applyBorder="1" applyAlignment="1">
      <alignment horizontal="center" vertical="center" wrapText="1"/>
    </xf>
    <xf numFmtId="0" fontId="5" fillId="3" borderId="62" xfId="0" applyFont="1" applyFill="1" applyBorder="1" applyAlignment="1">
      <alignment horizontal="center" vertical="center" wrapText="1"/>
    </xf>
    <xf numFmtId="0" fontId="5" fillId="0" borderId="65" xfId="0" applyFont="1" applyBorder="1" applyAlignment="1">
      <alignment horizontal="left" vertical="center"/>
    </xf>
    <xf numFmtId="0" fontId="5" fillId="3" borderId="23" xfId="0" applyFont="1" applyFill="1" applyBorder="1" applyAlignment="1">
      <alignment horizontal="center" vertical="center" wrapText="1"/>
    </xf>
    <xf numFmtId="0" fontId="5" fillId="0" borderId="2" xfId="0" applyFont="1" applyBorder="1" applyAlignment="1">
      <alignment horizontal="left" vertical="center"/>
    </xf>
    <xf numFmtId="2" fontId="4" fillId="0" borderId="22" xfId="0" applyNumberFormat="1" applyFont="1" applyFill="1" applyBorder="1" applyAlignment="1">
      <alignment horizontal="center" vertical="center"/>
    </xf>
    <xf numFmtId="173" fontId="4" fillId="0" borderId="22" xfId="0" applyNumberFormat="1" applyFont="1" applyFill="1" applyBorder="1" applyAlignment="1">
      <alignment horizontal="center" vertical="center"/>
    </xf>
    <xf numFmtId="3" fontId="25" fillId="0" borderId="34" xfId="0" applyNumberFormat="1" applyFont="1" applyFill="1" applyBorder="1" applyAlignment="1">
      <alignment horizontal="center" vertical="center"/>
    </xf>
    <xf numFmtId="181" fontId="25" fillId="0" borderId="47" xfId="0" applyNumberFormat="1" applyFont="1" applyFill="1" applyBorder="1"/>
    <xf numFmtId="0" fontId="26" fillId="4" borderId="6" xfId="0" applyFont="1" applyFill="1" applyBorder="1" applyAlignment="1">
      <alignment horizontal="center" vertical="center"/>
    </xf>
    <xf numFmtId="3" fontId="8" fillId="4" borderId="47" xfId="0" applyNumberFormat="1" applyFont="1" applyFill="1" applyBorder="1" applyAlignment="1">
      <alignment horizontal="center" vertical="center"/>
    </xf>
    <xf numFmtId="3" fontId="26" fillId="4" borderId="6" xfId="0" applyNumberFormat="1" applyFont="1" applyFill="1" applyBorder="1" applyAlignment="1">
      <alignment horizontal="center" vertical="center"/>
    </xf>
    <xf numFmtId="0" fontId="25" fillId="0" borderId="6" xfId="0" applyFont="1" applyFill="1" applyBorder="1" applyAlignment="1">
      <alignment horizontal="left" vertical="center" wrapText="1"/>
    </xf>
    <xf numFmtId="43" fontId="4" fillId="0" borderId="62" xfId="1" applyNumberFormat="1" applyFont="1" applyFill="1" applyBorder="1" applyAlignment="1">
      <alignment horizontal="right" vertical="center"/>
    </xf>
    <xf numFmtId="43" fontId="4" fillId="0" borderId="63" xfId="1" applyNumberFormat="1" applyFont="1" applyFill="1" applyBorder="1" applyAlignment="1">
      <alignment horizontal="right" vertical="center"/>
    </xf>
    <xf numFmtId="173" fontId="4" fillId="0" borderId="0" xfId="0" applyNumberFormat="1" applyFont="1" applyFill="1" applyAlignment="1">
      <alignment horizontal="right" vertical="center"/>
    </xf>
    <xf numFmtId="0" fontId="4" fillId="0" borderId="54" xfId="0" applyFont="1" applyBorder="1" applyAlignment="1">
      <alignment horizontal="right" vertical="center"/>
    </xf>
    <xf numFmtId="0" fontId="4" fillId="0" borderId="54" xfId="0" applyFont="1" applyBorder="1"/>
    <xf numFmtId="0" fontId="5" fillId="4" borderId="13" xfId="0" applyFont="1" applyFill="1" applyBorder="1" applyAlignment="1">
      <alignment horizontal="right" vertical="center"/>
    </xf>
    <xf numFmtId="0" fontId="5" fillId="4" borderId="14" xfId="0" applyFont="1" applyFill="1" applyBorder="1" applyAlignment="1">
      <alignment horizontal="right" vertical="center"/>
    </xf>
    <xf numFmtId="4" fontId="4" fillId="4" borderId="7" xfId="0" applyNumberFormat="1" applyFont="1" applyFill="1" applyBorder="1" applyAlignment="1">
      <alignment horizontal="right" vertical="center"/>
    </xf>
    <xf numFmtId="4" fontId="4" fillId="4" borderId="7" xfId="0" applyNumberFormat="1" applyFont="1" applyFill="1" applyBorder="1"/>
    <xf numFmtId="43" fontId="4" fillId="4" borderId="7" xfId="1" applyNumberFormat="1" applyFont="1" applyFill="1" applyBorder="1"/>
    <xf numFmtId="182" fontId="4" fillId="0" borderId="22" xfId="0" applyNumberFormat="1" applyFont="1" applyFill="1" applyBorder="1" applyAlignment="1">
      <alignment horizontal="right" vertical="center"/>
    </xf>
    <xf numFmtId="3" fontId="8" fillId="4" borderId="6" xfId="0" applyNumberFormat="1" applyFont="1" applyFill="1" applyBorder="1" applyAlignment="1">
      <alignment horizontal="center" vertical="center"/>
    </xf>
    <xf numFmtId="181" fontId="25" fillId="4" borderId="47" xfId="0" applyNumberFormat="1" applyFont="1" applyFill="1" applyBorder="1"/>
    <xf numFmtId="0" fontId="4" fillId="0" borderId="103" xfId="0" applyFont="1" applyBorder="1" applyAlignment="1">
      <alignment horizontal="right" vertical="center"/>
    </xf>
    <xf numFmtId="2" fontId="4" fillId="0" borderId="3" xfId="0" applyNumberFormat="1" applyFont="1" applyFill="1" applyBorder="1" applyAlignment="1">
      <alignment horizontal="right" vertical="center"/>
    </xf>
    <xf numFmtId="164" fontId="4" fillId="2" borderId="22" xfId="0" applyNumberFormat="1" applyFont="1" applyFill="1" applyBorder="1" applyAlignment="1">
      <alignment horizontal="right" vertical="center"/>
    </xf>
    <xf numFmtId="164" fontId="4" fillId="2" borderId="24" xfId="0" applyNumberFormat="1" applyFont="1" applyFill="1" applyBorder="1" applyAlignment="1">
      <alignment horizontal="right" vertical="center"/>
    </xf>
    <xf numFmtId="164" fontId="4" fillId="0" borderId="22" xfId="0" applyNumberFormat="1" applyFont="1" applyFill="1" applyBorder="1" applyAlignment="1">
      <alignment horizontal="right" vertical="center"/>
    </xf>
    <xf numFmtId="164" fontId="4" fillId="0" borderId="24" xfId="0" applyNumberFormat="1" applyFont="1" applyFill="1" applyBorder="1" applyAlignment="1">
      <alignment horizontal="right" vertical="center"/>
    </xf>
    <xf numFmtId="164" fontId="4" fillId="0" borderId="57" xfId="0" applyNumberFormat="1" applyFont="1" applyFill="1" applyBorder="1" applyAlignment="1">
      <alignment horizontal="right" vertical="center"/>
    </xf>
    <xf numFmtId="0" fontId="4" fillId="0" borderId="21" xfId="0" applyFont="1" applyBorder="1" applyAlignment="1">
      <alignment horizontal="right" vertical="center"/>
    </xf>
    <xf numFmtId="0" fontId="4" fillId="0" borderId="99" xfId="0" applyFont="1" applyBorder="1" applyAlignment="1">
      <alignment horizontal="right" vertical="center"/>
    </xf>
    <xf numFmtId="0" fontId="4" fillId="0" borderId="100" xfId="0" applyFont="1" applyBorder="1" applyAlignment="1">
      <alignment horizontal="right" vertical="center"/>
    </xf>
    <xf numFmtId="0" fontId="4" fillId="0" borderId="102" xfId="0" applyFont="1" applyBorder="1"/>
    <xf numFmtId="168" fontId="4" fillId="0" borderId="21" xfId="7" applyNumberFormat="1" applyFont="1" applyBorder="1" applyAlignment="1">
      <alignment vertical="center" wrapText="1"/>
    </xf>
    <xf numFmtId="1" fontId="6" fillId="0" borderId="54" xfId="0" applyNumberFormat="1" applyFont="1" applyBorder="1" applyAlignment="1">
      <alignment horizontal="center"/>
    </xf>
    <xf numFmtId="2" fontId="4" fillId="0" borderId="54" xfId="0" applyNumberFormat="1" applyFont="1" applyFill="1" applyBorder="1" applyAlignment="1">
      <alignment horizontal="right" vertical="center"/>
    </xf>
    <xf numFmtId="1" fontId="5" fillId="0" borderId="54" xfId="0" applyNumberFormat="1" applyFont="1" applyBorder="1" applyAlignment="1">
      <alignment horizontal="center"/>
    </xf>
    <xf numFmtId="183" fontId="4" fillId="0" borderId="22" xfId="0" applyNumberFormat="1" applyFont="1" applyFill="1" applyBorder="1" applyAlignment="1">
      <alignment horizontal="right" vertical="center"/>
    </xf>
    <xf numFmtId="179" fontId="4" fillId="2" borderId="62" xfId="1" applyNumberFormat="1" applyFont="1" applyFill="1" applyBorder="1" applyAlignment="1">
      <alignment horizontal="center" vertical="center" wrapText="1"/>
    </xf>
    <xf numFmtId="167" fontId="4" fillId="2" borderId="62" xfId="1" applyNumberFormat="1" applyFont="1" applyFill="1" applyBorder="1" applyAlignment="1">
      <alignment horizontal="center" vertical="center" wrapText="1"/>
    </xf>
    <xf numFmtId="176" fontId="4" fillId="2" borderId="63" xfId="1" applyNumberFormat="1" applyFont="1" applyFill="1" applyBorder="1" applyAlignment="1">
      <alignment horizontal="center" vertical="center" wrapText="1"/>
    </xf>
    <xf numFmtId="0" fontId="5" fillId="0" borderId="54" xfId="0" applyFont="1" applyBorder="1"/>
    <xf numFmtId="0" fontId="5" fillId="0" borderId="13" xfId="0" applyFont="1" applyBorder="1"/>
    <xf numFmtId="169" fontId="5" fillId="0" borderId="0" xfId="0" applyNumberFormat="1" applyFont="1" applyBorder="1"/>
    <xf numFmtId="169" fontId="4" fillId="0" borderId="0" xfId="0" applyNumberFormat="1" applyFont="1" applyBorder="1"/>
    <xf numFmtId="0" fontId="20" fillId="0" borderId="107" xfId="0" applyFont="1" applyBorder="1"/>
    <xf numFmtId="1" fontId="21" fillId="3" borderId="78" xfId="0" applyNumberFormat="1" applyFont="1" applyFill="1" applyBorder="1" applyAlignment="1">
      <alignment vertical="center" wrapText="1"/>
    </xf>
    <xf numFmtId="1" fontId="21" fillId="3" borderId="108" xfId="0" applyNumberFormat="1" applyFont="1" applyFill="1" applyBorder="1" applyAlignment="1">
      <alignment vertical="center" wrapText="1"/>
    </xf>
    <xf numFmtId="0" fontId="5" fillId="3" borderId="22" xfId="0" applyFont="1" applyFill="1" applyBorder="1" applyAlignment="1">
      <alignment horizontal="center" vertical="center" wrapText="1"/>
    </xf>
    <xf numFmtId="0" fontId="5" fillId="3" borderId="3" xfId="0" applyFont="1" applyFill="1" applyBorder="1" applyAlignment="1">
      <alignment horizontal="center" vertical="center" wrapText="1"/>
    </xf>
    <xf numFmtId="2" fontId="4" fillId="0" borderId="22" xfId="0" applyNumberFormat="1" applyFont="1" applyFill="1" applyBorder="1" applyAlignment="1">
      <alignment horizontal="center" vertical="center"/>
    </xf>
    <xf numFmtId="173" fontId="4" fillId="0" borderId="22" xfId="0" applyNumberFormat="1" applyFont="1" applyFill="1" applyBorder="1" applyAlignment="1">
      <alignment horizontal="center" vertical="center"/>
    </xf>
    <xf numFmtId="0" fontId="5" fillId="3" borderId="12" xfId="0" applyFont="1" applyFill="1" applyBorder="1" applyAlignment="1">
      <alignment horizontal="left" vertical="center" wrapText="1"/>
    </xf>
    <xf numFmtId="0" fontId="5" fillId="3" borderId="14" xfId="0" applyFont="1" applyFill="1" applyBorder="1" applyAlignment="1">
      <alignment horizontal="left" vertical="center" wrapText="1"/>
    </xf>
    <xf numFmtId="0" fontId="5" fillId="0" borderId="1" xfId="0" applyFont="1" applyBorder="1" applyAlignment="1">
      <alignment horizontal="center" vertical="center" wrapText="1"/>
    </xf>
    <xf numFmtId="0" fontId="5" fillId="0" borderId="65" xfId="0" applyFont="1" applyBorder="1" applyAlignment="1">
      <alignment horizontal="left" vertical="center"/>
    </xf>
    <xf numFmtId="0" fontId="5" fillId="3" borderId="13" xfId="0" applyFont="1" applyFill="1" applyBorder="1" applyAlignment="1">
      <alignment horizontal="center" vertical="center" wrapText="1"/>
    </xf>
    <xf numFmtId="179" fontId="4" fillId="2" borderId="62" xfId="1" applyNumberFormat="1" applyFont="1" applyFill="1" applyBorder="1" applyAlignment="1">
      <alignment horizontal="center" vertical="center" wrapText="1"/>
    </xf>
    <xf numFmtId="167" fontId="4" fillId="2" borderId="62" xfId="1" applyNumberFormat="1" applyFont="1" applyFill="1" applyBorder="1" applyAlignment="1">
      <alignment horizontal="center" vertical="center" wrapText="1"/>
    </xf>
    <xf numFmtId="176" fontId="4" fillId="2" borderId="63" xfId="1" applyNumberFormat="1" applyFont="1" applyFill="1" applyBorder="1" applyAlignment="1">
      <alignment horizontal="center" vertical="center" wrapText="1"/>
    </xf>
    <xf numFmtId="0" fontId="5" fillId="3" borderId="62" xfId="0" applyFont="1" applyFill="1" applyBorder="1" applyAlignment="1">
      <alignment horizontal="center" vertical="center" wrapText="1"/>
    </xf>
    <xf numFmtId="0" fontId="5" fillId="3" borderId="79" xfId="0" applyFont="1" applyFill="1" applyBorder="1" applyAlignment="1">
      <alignment horizontal="center" vertical="center" wrapText="1"/>
    </xf>
    <xf numFmtId="0" fontId="5" fillId="0" borderId="2" xfId="0" applyFont="1" applyBorder="1" applyAlignment="1">
      <alignment horizontal="left" vertical="center"/>
    </xf>
    <xf numFmtId="43" fontId="4" fillId="0" borderId="0" xfId="1" applyNumberFormat="1" applyFont="1" applyFill="1" applyBorder="1"/>
    <xf numFmtId="164" fontId="38" fillId="0" borderId="6" xfId="1" applyNumberFormat="1" applyFont="1" applyFill="1" applyBorder="1" applyAlignment="1">
      <alignment horizontal="center"/>
    </xf>
    <xf numFmtId="10" fontId="38" fillId="0" borderId="6" xfId="1" applyNumberFormat="1" applyFont="1" applyFill="1" applyBorder="1" applyAlignment="1">
      <alignment horizontal="center"/>
    </xf>
    <xf numFmtId="10" fontId="38" fillId="0" borderId="6" xfId="7" applyNumberFormat="1" applyFont="1" applyFill="1" applyBorder="1" applyAlignment="1">
      <alignment horizontal="center"/>
    </xf>
    <xf numFmtId="164" fontId="38" fillId="0" borderId="6" xfId="1" applyNumberFormat="1" applyFont="1" applyFill="1" applyBorder="1"/>
    <xf numFmtId="10" fontId="38" fillId="0" borderId="6" xfId="7" applyNumberFormat="1" applyFont="1" applyFill="1" applyBorder="1" applyAlignment="1">
      <alignment horizontal="center" vertical="center"/>
    </xf>
    <xf numFmtId="43" fontId="4" fillId="0" borderId="102" xfId="1" applyNumberFormat="1" applyFont="1" applyFill="1" applyBorder="1"/>
    <xf numFmtId="0" fontId="5" fillId="3" borderId="0" xfId="0" applyFont="1" applyFill="1" applyBorder="1" applyAlignment="1">
      <alignment horizontal="right" vertical="center"/>
    </xf>
    <xf numFmtId="3" fontId="4" fillId="0" borderId="0" xfId="0" applyNumberFormat="1" applyFont="1" applyBorder="1" applyAlignment="1">
      <alignment horizontal="right" vertical="center"/>
    </xf>
    <xf numFmtId="0" fontId="5" fillId="0" borderId="7" xfId="0" applyFont="1" applyBorder="1"/>
    <xf numFmtId="169" fontId="5" fillId="0" borderId="7" xfId="0" applyNumberFormat="1" applyFont="1" applyBorder="1"/>
    <xf numFmtId="169" fontId="4" fillId="0" borderId="7" xfId="0" applyNumberFormat="1" applyFont="1" applyBorder="1"/>
    <xf numFmtId="0" fontId="4" fillId="0" borderId="7" xfId="0" applyFont="1" applyBorder="1" applyAlignment="1">
      <alignment horizontal="right" vertical="center"/>
    </xf>
    <xf numFmtId="2" fontId="4" fillId="0" borderId="54" xfId="0" applyNumberFormat="1" applyFont="1" applyBorder="1"/>
    <xf numFmtId="0" fontId="4" fillId="0" borderId="13" xfId="0" applyFont="1" applyBorder="1"/>
    <xf numFmtId="4" fontId="4" fillId="0" borderId="54" xfId="0" applyNumberFormat="1" applyFont="1" applyBorder="1" applyAlignment="1">
      <alignment horizontal="right" vertical="center"/>
    </xf>
    <xf numFmtId="43" fontId="4" fillId="0" borderId="79" xfId="1" applyNumberFormat="1" applyFont="1" applyFill="1" applyBorder="1" applyAlignment="1">
      <alignment horizontal="right" vertical="center"/>
    </xf>
    <xf numFmtId="0" fontId="5" fillId="0" borderId="62" xfId="0" applyFont="1" applyBorder="1" applyAlignment="1">
      <alignment horizontal="left" vertical="center"/>
    </xf>
    <xf numFmtId="0" fontId="5" fillId="0" borderId="79" xfId="0" applyFont="1" applyBorder="1" applyAlignment="1">
      <alignment horizontal="left" vertical="center"/>
    </xf>
    <xf numFmtId="2" fontId="4" fillId="0" borderId="79" xfId="0" applyNumberFormat="1" applyFont="1" applyBorder="1" applyAlignment="1">
      <alignment horizontal="right" vertical="center"/>
    </xf>
    <xf numFmtId="0" fontId="4" fillId="0" borderId="79" xfId="0" applyFont="1" applyBorder="1" applyAlignment="1">
      <alignment horizontal="right" vertical="center"/>
    </xf>
    <xf numFmtId="0" fontId="4" fillId="0" borderId="79" xfId="0" applyFont="1" applyBorder="1" applyAlignment="1">
      <alignment vertical="center"/>
    </xf>
    <xf numFmtId="0" fontId="4" fillId="0" borderId="97" xfId="0" applyFont="1" applyBorder="1" applyAlignment="1">
      <alignment horizontal="right" vertical="center"/>
    </xf>
    <xf numFmtId="2" fontId="4" fillId="0" borderId="62" xfId="0" applyNumberFormat="1" applyFont="1" applyBorder="1" applyAlignment="1">
      <alignment horizontal="right" vertical="center"/>
    </xf>
    <xf numFmtId="0" fontId="5" fillId="3" borderId="97" xfId="0" applyFont="1" applyFill="1" applyBorder="1" applyAlignment="1">
      <alignment horizontal="center" vertical="center" wrapText="1"/>
    </xf>
    <xf numFmtId="43" fontId="4" fillId="0" borderId="97" xfId="1" applyNumberFormat="1" applyFont="1" applyFill="1" applyBorder="1" applyAlignment="1">
      <alignment horizontal="right" vertical="center"/>
    </xf>
    <xf numFmtId="43" fontId="4" fillId="0" borderId="60" xfId="1" applyNumberFormat="1" applyFont="1" applyFill="1" applyBorder="1" applyAlignment="1">
      <alignment horizontal="right" vertical="center"/>
    </xf>
    <xf numFmtId="43" fontId="4" fillId="0" borderId="61" xfId="1" applyNumberFormat="1" applyFont="1" applyFill="1" applyBorder="1" applyAlignment="1">
      <alignment horizontal="right" vertical="center"/>
    </xf>
    <xf numFmtId="43" fontId="4" fillId="0" borderId="59" xfId="1" applyNumberFormat="1" applyFont="1" applyFill="1" applyBorder="1" applyAlignment="1">
      <alignment horizontal="right" vertical="center"/>
    </xf>
    <xf numFmtId="43" fontId="4" fillId="0" borderId="96" xfId="1" applyNumberFormat="1" applyFont="1" applyFill="1" applyBorder="1" applyAlignment="1">
      <alignment horizontal="right" vertical="center"/>
    </xf>
    <xf numFmtId="0" fontId="5" fillId="0" borderId="58" xfId="0" applyFont="1" applyFill="1" applyBorder="1" applyAlignment="1">
      <alignment wrapText="1"/>
    </xf>
    <xf numFmtId="43" fontId="4" fillId="0" borderId="59" xfId="1" applyNumberFormat="1" applyFont="1" applyFill="1" applyBorder="1" applyAlignment="1">
      <alignment horizontal="center" vertical="center"/>
    </xf>
    <xf numFmtId="43" fontId="4" fillId="0" borderId="107" xfId="1" applyNumberFormat="1" applyFont="1" applyFill="1" applyBorder="1" applyAlignment="1">
      <alignment horizontal="center" vertical="center"/>
    </xf>
    <xf numFmtId="0" fontId="5" fillId="0" borderId="61" xfId="0" applyFont="1" applyFill="1" applyBorder="1" applyAlignment="1">
      <alignment wrapText="1"/>
    </xf>
    <xf numFmtId="0" fontId="5" fillId="0" borderId="62" xfId="0" applyFont="1" applyFill="1" applyBorder="1" applyAlignment="1">
      <alignment wrapText="1"/>
    </xf>
    <xf numFmtId="43" fontId="4" fillId="0" borderId="97" xfId="1" applyNumberFormat="1" applyFont="1" applyFill="1" applyBorder="1" applyAlignment="1">
      <alignment horizontal="center" vertical="center"/>
    </xf>
    <xf numFmtId="173" fontId="4" fillId="0" borderId="57" xfId="0" applyNumberFormat="1" applyFont="1" applyFill="1" applyBorder="1" applyAlignment="1">
      <alignment horizontal="right" vertical="center"/>
    </xf>
    <xf numFmtId="176" fontId="4" fillId="0" borderId="57" xfId="1" applyNumberFormat="1" applyFont="1" applyFill="1" applyBorder="1" applyAlignment="1">
      <alignment horizontal="center" vertical="center" wrapText="1"/>
    </xf>
    <xf numFmtId="43" fontId="4" fillId="0" borderId="59" xfId="1" applyNumberFormat="1" applyFont="1" applyFill="1" applyBorder="1" applyAlignment="1">
      <alignment horizontal="center" vertical="center" wrapText="1"/>
    </xf>
    <xf numFmtId="43" fontId="4" fillId="0" borderId="105" xfId="1" applyNumberFormat="1" applyFont="1" applyFill="1" applyBorder="1" applyAlignment="1">
      <alignment horizontal="right" vertical="center"/>
    </xf>
    <xf numFmtId="43" fontId="4" fillId="0" borderId="109" xfId="1" applyNumberFormat="1" applyFont="1" applyFill="1" applyBorder="1" applyAlignment="1">
      <alignment horizontal="right" vertical="center"/>
    </xf>
    <xf numFmtId="43" fontId="4" fillId="0" borderId="58" xfId="1" applyNumberFormat="1" applyFont="1" applyFill="1" applyBorder="1" applyAlignment="1">
      <alignment horizontal="right" vertical="center"/>
    </xf>
    <xf numFmtId="43" fontId="4" fillId="0" borderId="57" xfId="1" applyNumberFormat="1" applyFont="1" applyFill="1" applyBorder="1" applyAlignment="1">
      <alignment horizontal="right" vertical="center"/>
    </xf>
    <xf numFmtId="43" fontId="4" fillId="0" borderId="77" xfId="1" applyNumberFormat="1" applyFont="1" applyFill="1" applyBorder="1" applyAlignment="1">
      <alignment horizontal="right" vertical="center"/>
    </xf>
    <xf numFmtId="43" fontId="4" fillId="0" borderId="57" xfId="1" applyNumberFormat="1" applyFont="1" applyFill="1" applyBorder="1" applyAlignment="1">
      <alignment horizontal="center" vertical="center"/>
    </xf>
    <xf numFmtId="43" fontId="4" fillId="0" borderId="96" xfId="1" applyNumberFormat="1" applyFont="1" applyFill="1" applyBorder="1" applyAlignment="1">
      <alignment horizontal="center" vertical="center"/>
    </xf>
    <xf numFmtId="43" fontId="4" fillId="0" borderId="97" xfId="1" applyNumberFormat="1" applyFont="1" applyFill="1" applyBorder="1" applyAlignment="1">
      <alignment horizontal="center" vertical="center" wrapText="1"/>
    </xf>
    <xf numFmtId="0" fontId="5" fillId="0" borderId="109" xfId="0" applyFont="1" applyFill="1" applyBorder="1" applyAlignment="1">
      <alignment wrapText="1"/>
    </xf>
    <xf numFmtId="176" fontId="4" fillId="0" borderId="62" xfId="1" applyNumberFormat="1" applyFont="1" applyFill="1" applyBorder="1" applyAlignment="1">
      <alignment horizontal="center" vertical="center" wrapText="1"/>
    </xf>
    <xf numFmtId="0" fontId="20" fillId="0" borderId="103" xfId="0" applyFont="1" applyBorder="1"/>
    <xf numFmtId="0" fontId="20" fillId="0" borderId="99" xfId="0" applyFont="1" applyBorder="1"/>
    <xf numFmtId="0" fontId="20" fillId="0" borderId="100" xfId="0" applyFont="1" applyBorder="1"/>
    <xf numFmtId="9" fontId="38" fillId="0" borderId="6" xfId="1" applyNumberFormat="1" applyFont="1" applyFill="1" applyBorder="1"/>
    <xf numFmtId="9" fontId="38" fillId="0" borderId="6" xfId="1" applyNumberFormat="1" applyFont="1" applyFill="1" applyBorder="1" applyAlignment="1">
      <alignment horizontal="center"/>
    </xf>
    <xf numFmtId="10" fontId="38" fillId="0" borderId="6" xfId="1" applyNumberFormat="1" applyFont="1" applyFill="1" applyBorder="1"/>
    <xf numFmtId="9" fontId="38" fillId="0" borderId="6" xfId="7" applyFont="1" applyFill="1" applyBorder="1" applyAlignment="1">
      <alignment horizontal="center"/>
    </xf>
    <xf numFmtId="9" fontId="38" fillId="0" borderId="6" xfId="7" applyFont="1" applyFill="1" applyBorder="1"/>
    <xf numFmtId="10" fontId="38" fillId="0" borderId="6" xfId="3" applyNumberFormat="1" applyFont="1" applyFill="1" applyBorder="1" applyAlignment="1">
      <alignment horizontal="center" vertical="center"/>
    </xf>
    <xf numFmtId="10" fontId="38" fillId="0" borderId="6" xfId="1" applyNumberFormat="1" applyFont="1" applyFill="1" applyBorder="1" applyAlignment="1">
      <alignment horizontal="center" vertical="center"/>
    </xf>
    <xf numFmtId="10" fontId="38" fillId="0" borderId="6" xfId="3" applyNumberFormat="1" applyFont="1" applyFill="1" applyBorder="1"/>
    <xf numFmtId="10" fontId="38" fillId="0" borderId="6" xfId="3" applyNumberFormat="1" applyFont="1" applyFill="1" applyBorder="1" applyAlignment="1">
      <alignment horizontal="center"/>
    </xf>
    <xf numFmtId="0" fontId="8" fillId="0" borderId="6" xfId="0" applyFont="1" applyFill="1" applyBorder="1" applyAlignment="1">
      <alignment vertical="center" wrapText="1"/>
    </xf>
    <xf numFmtId="0" fontId="25" fillId="0" borderId="0" xfId="0" applyFont="1" applyAlignment="1">
      <alignment vertical="center" wrapText="1"/>
    </xf>
    <xf numFmtId="10" fontId="25" fillId="0" borderId="0" xfId="0" applyNumberFormat="1" applyFont="1" applyAlignment="1">
      <alignment horizontal="center" vertical="center"/>
    </xf>
    <xf numFmtId="0" fontId="21" fillId="0" borderId="68" xfId="0" applyFont="1" applyBorder="1" applyAlignment="1">
      <alignment horizontal="left"/>
    </xf>
    <xf numFmtId="0" fontId="21" fillId="0" borderId="65" xfId="0" applyFont="1" applyBorder="1" applyAlignment="1">
      <alignment horizontal="left"/>
    </xf>
    <xf numFmtId="0" fontId="21" fillId="0" borderId="110" xfId="0" applyFont="1" applyBorder="1" applyAlignment="1">
      <alignment horizontal="left"/>
    </xf>
    <xf numFmtId="0" fontId="21" fillId="0" borderId="99" xfId="0" applyFont="1" applyBorder="1" applyAlignment="1">
      <alignment horizontal="left"/>
    </xf>
    <xf numFmtId="0" fontId="21" fillId="0" borderId="100" xfId="0" applyFont="1" applyBorder="1" applyAlignment="1">
      <alignment horizontal="left"/>
    </xf>
    <xf numFmtId="0" fontId="8" fillId="0" borderId="0" xfId="0" applyFont="1" applyBorder="1" applyAlignment="1">
      <alignment horizontal="left" vertical="center" wrapText="1"/>
    </xf>
    <xf numFmtId="0" fontId="8" fillId="0" borderId="0" xfId="0" applyFont="1" applyBorder="1" applyAlignment="1">
      <alignment horizontal="left" wrapText="1"/>
    </xf>
    <xf numFmtId="0" fontId="25" fillId="0" borderId="0" xfId="0" applyFont="1" applyAlignment="1">
      <alignment horizontal="left" wrapText="1"/>
    </xf>
    <xf numFmtId="0" fontId="21" fillId="3" borderId="6" xfId="0" applyFont="1" applyFill="1" applyBorder="1" applyAlignment="1">
      <alignment horizontal="center" wrapText="1"/>
    </xf>
    <xf numFmtId="0" fontId="8" fillId="0" borderId="0" xfId="0" applyFont="1" applyBorder="1" applyAlignment="1">
      <alignment horizontal="left" vertical="top" wrapText="1"/>
    </xf>
    <xf numFmtId="0" fontId="9" fillId="0" borderId="0" xfId="0" applyFont="1" applyBorder="1" applyAlignment="1">
      <alignment horizontal="left" vertical="top" wrapText="1"/>
    </xf>
    <xf numFmtId="0" fontId="25" fillId="2" borderId="0" xfId="0" applyFont="1" applyFill="1" applyAlignment="1">
      <alignment horizontal="left" wrapText="1"/>
    </xf>
    <xf numFmtId="0" fontId="8" fillId="0" borderId="54" xfId="0" applyFont="1" applyBorder="1" applyAlignment="1">
      <alignment horizontal="left" vertical="top" wrapText="1"/>
    </xf>
    <xf numFmtId="0" fontId="9" fillId="0" borderId="54" xfId="0" applyFont="1" applyBorder="1" applyAlignment="1">
      <alignment horizontal="left" vertical="top" wrapText="1"/>
    </xf>
    <xf numFmtId="0" fontId="25" fillId="2" borderId="0" xfId="0" applyFont="1" applyFill="1" applyAlignment="1">
      <alignment horizontal="left"/>
    </xf>
    <xf numFmtId="0" fontId="9" fillId="0" borderId="54" xfId="0" applyFont="1" applyBorder="1" applyAlignment="1">
      <alignment horizontal="left" wrapText="1"/>
    </xf>
    <xf numFmtId="0" fontId="9" fillId="0" borderId="0" xfId="0" applyFont="1" applyBorder="1" applyAlignment="1">
      <alignment horizontal="left" wrapText="1"/>
    </xf>
    <xf numFmtId="0" fontId="10" fillId="0" borderId="54" xfId="0" applyFont="1" applyBorder="1" applyAlignment="1">
      <alignment horizontal="left" wrapText="1"/>
    </xf>
    <xf numFmtId="0" fontId="10" fillId="0" borderId="0" xfId="0" applyFont="1" applyBorder="1" applyAlignment="1">
      <alignment horizontal="left" wrapText="1"/>
    </xf>
    <xf numFmtId="0" fontId="26" fillId="3" borderId="69" xfId="0" applyFont="1" applyFill="1" applyBorder="1" applyAlignment="1">
      <alignment horizontal="center" vertical="center"/>
    </xf>
    <xf numFmtId="0" fontId="26" fillId="3" borderId="41" xfId="0" applyFont="1" applyFill="1" applyBorder="1" applyAlignment="1">
      <alignment horizontal="center" vertical="center"/>
    </xf>
    <xf numFmtId="0" fontId="26" fillId="3" borderId="70" xfId="0" applyFont="1" applyFill="1" applyBorder="1" applyAlignment="1">
      <alignment horizontal="center" vertical="center"/>
    </xf>
    <xf numFmtId="0" fontId="26" fillId="3" borderId="2" xfId="0" applyFont="1" applyFill="1" applyBorder="1" applyAlignment="1">
      <alignment horizontal="center"/>
    </xf>
    <xf numFmtId="0" fontId="26" fillId="3" borderId="3" xfId="0" applyFont="1" applyFill="1" applyBorder="1" applyAlignment="1">
      <alignment horizontal="center"/>
    </xf>
    <xf numFmtId="0" fontId="26" fillId="3" borderId="4" xfId="0" applyFont="1" applyFill="1" applyBorder="1" applyAlignment="1">
      <alignment horizontal="center"/>
    </xf>
    <xf numFmtId="0" fontId="26" fillId="3" borderId="55" xfId="0" applyFont="1" applyFill="1" applyBorder="1" applyAlignment="1">
      <alignment horizontal="center"/>
    </xf>
    <xf numFmtId="0" fontId="26" fillId="3" borderId="21" xfId="0" applyFont="1" applyFill="1" applyBorder="1" applyAlignment="1">
      <alignment horizontal="center"/>
    </xf>
    <xf numFmtId="0" fontId="26" fillId="3" borderId="52" xfId="0" applyFont="1" applyFill="1" applyBorder="1" applyAlignment="1">
      <alignment horizontal="center"/>
    </xf>
    <xf numFmtId="0" fontId="10" fillId="0" borderId="54" xfId="0" applyFont="1" applyBorder="1" applyAlignment="1">
      <alignment horizontal="left" vertical="top" wrapText="1"/>
    </xf>
    <xf numFmtId="0" fontId="10" fillId="0" borderId="0" xfId="0" applyFont="1" applyBorder="1" applyAlignment="1">
      <alignment horizontal="left" vertical="top" wrapText="1"/>
    </xf>
    <xf numFmtId="0" fontId="8" fillId="0" borderId="54" xfId="0" applyFont="1" applyFill="1" applyBorder="1" applyAlignment="1">
      <alignment horizontal="left" vertical="top" wrapText="1"/>
    </xf>
    <xf numFmtId="0" fontId="8" fillId="0" borderId="0" xfId="0" applyFont="1" applyFill="1" applyBorder="1" applyAlignment="1">
      <alignment horizontal="left" vertical="top" wrapText="1"/>
    </xf>
    <xf numFmtId="0" fontId="9" fillId="0" borderId="54" xfId="0" applyFont="1" applyFill="1" applyBorder="1" applyAlignment="1">
      <alignment horizontal="left" vertical="top" wrapText="1"/>
    </xf>
    <xf numFmtId="0" fontId="9" fillId="0" borderId="0" xfId="0" applyFont="1" applyFill="1" applyBorder="1" applyAlignment="1">
      <alignment horizontal="left" vertical="top" wrapText="1"/>
    </xf>
    <xf numFmtId="0" fontId="8" fillId="0" borderId="54" xfId="0" applyFont="1" applyFill="1" applyBorder="1" applyAlignment="1">
      <alignment horizontal="left" wrapText="1"/>
    </xf>
    <xf numFmtId="0" fontId="8" fillId="0" borderId="0" xfId="0" applyFont="1" applyFill="1" applyBorder="1" applyAlignment="1">
      <alignment horizontal="left" wrapText="1"/>
    </xf>
    <xf numFmtId="0" fontId="26" fillId="3" borderId="71" xfId="0" applyFont="1" applyFill="1" applyBorder="1" applyAlignment="1">
      <alignment horizontal="center" wrapText="1"/>
    </xf>
    <xf numFmtId="0" fontId="26" fillId="3" borderId="72" xfId="0" applyFont="1" applyFill="1" applyBorder="1" applyAlignment="1">
      <alignment horizontal="center" wrapText="1"/>
    </xf>
    <xf numFmtId="0" fontId="26" fillId="3" borderId="73" xfId="0" applyFont="1" applyFill="1" applyBorder="1" applyAlignment="1">
      <alignment horizontal="center" wrapText="1"/>
    </xf>
    <xf numFmtId="0" fontId="26" fillId="3" borderId="74" xfId="0" quotePrefix="1" applyFont="1" applyFill="1" applyBorder="1" applyAlignment="1">
      <alignment horizontal="center" vertical="center"/>
    </xf>
    <xf numFmtId="0" fontId="26" fillId="3" borderId="75" xfId="0" quotePrefix="1" applyFont="1" applyFill="1" applyBorder="1" applyAlignment="1">
      <alignment horizontal="center" vertical="center"/>
    </xf>
    <xf numFmtId="0" fontId="26" fillId="3" borderId="76" xfId="0" quotePrefix="1" applyFont="1" applyFill="1" applyBorder="1" applyAlignment="1">
      <alignment horizontal="center" vertical="center"/>
    </xf>
    <xf numFmtId="0" fontId="26" fillId="0" borderId="71" xfId="0" applyFont="1" applyFill="1" applyBorder="1" applyAlignment="1">
      <alignment horizontal="center" wrapText="1"/>
    </xf>
    <xf numFmtId="0" fontId="26" fillId="0" borderId="72" xfId="0" applyFont="1" applyFill="1" applyBorder="1" applyAlignment="1">
      <alignment horizontal="center" wrapText="1"/>
    </xf>
    <xf numFmtId="0" fontId="26" fillId="0" borderId="73" xfId="0" applyFont="1" applyFill="1" applyBorder="1" applyAlignment="1">
      <alignment horizontal="center" wrapText="1"/>
    </xf>
    <xf numFmtId="2" fontId="25" fillId="0" borderId="26" xfId="0" applyNumberFormat="1" applyFont="1" applyFill="1" applyBorder="1" applyAlignment="1">
      <alignment horizontal="center" vertical="center" wrapText="1"/>
    </xf>
    <xf numFmtId="2" fontId="25" fillId="0" borderId="28" xfId="0" applyNumberFormat="1" applyFont="1" applyFill="1" applyBorder="1" applyAlignment="1">
      <alignment horizontal="center" vertical="center" wrapText="1"/>
    </xf>
    <xf numFmtId="2" fontId="25" fillId="0" borderId="6" xfId="0" applyNumberFormat="1" applyFont="1" applyFill="1" applyBorder="1" applyAlignment="1">
      <alignment horizontal="center" vertical="center" wrapText="1"/>
    </xf>
    <xf numFmtId="2" fontId="25" fillId="0" borderId="29" xfId="0" applyNumberFormat="1"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29" xfId="0" applyFont="1" applyFill="1" applyBorder="1" applyAlignment="1">
      <alignment horizontal="center" vertical="center" wrapText="1"/>
    </xf>
    <xf numFmtId="0" fontId="25" fillId="3" borderId="27" xfId="0" applyFont="1" applyFill="1" applyBorder="1" applyAlignment="1">
      <alignment horizontal="center" vertical="center" wrapText="1"/>
    </xf>
    <xf numFmtId="0" fontId="25" fillId="3" borderId="30" xfId="0" applyFont="1" applyFill="1" applyBorder="1" applyAlignment="1">
      <alignment horizontal="center" vertical="center" wrapText="1"/>
    </xf>
    <xf numFmtId="0" fontId="26" fillId="3" borderId="71" xfId="0" applyFont="1" applyFill="1" applyBorder="1" applyAlignment="1">
      <alignment horizontal="center" vertical="center" wrapText="1"/>
    </xf>
    <xf numFmtId="0" fontId="26" fillId="3" borderId="72" xfId="0" applyFont="1" applyFill="1" applyBorder="1" applyAlignment="1">
      <alignment horizontal="center" vertical="center" wrapText="1"/>
    </xf>
    <xf numFmtId="0" fontId="26" fillId="3" borderId="73" xfId="0" applyFont="1" applyFill="1" applyBorder="1" applyAlignment="1">
      <alignment horizontal="center" vertical="center" wrapText="1"/>
    </xf>
    <xf numFmtId="0" fontId="25" fillId="3" borderId="26" xfId="0" applyFont="1" applyFill="1" applyBorder="1" applyAlignment="1">
      <alignment horizontal="center" vertical="center" wrapText="1"/>
    </xf>
    <xf numFmtId="0" fontId="25" fillId="3" borderId="6" xfId="0" applyFont="1" applyFill="1" applyBorder="1" applyAlignment="1">
      <alignment horizontal="center" vertical="center" wrapText="1"/>
    </xf>
    <xf numFmtId="0" fontId="25" fillId="0" borderId="27" xfId="0" applyFont="1" applyFill="1" applyBorder="1" applyAlignment="1">
      <alignment horizontal="center" vertical="center" wrapText="1"/>
    </xf>
    <xf numFmtId="0" fontId="25" fillId="0" borderId="30" xfId="0" applyFont="1" applyFill="1" applyBorder="1" applyAlignment="1">
      <alignment horizontal="center" vertical="center" wrapText="1"/>
    </xf>
    <xf numFmtId="0" fontId="25" fillId="3" borderId="29" xfId="0" applyFont="1" applyFill="1" applyBorder="1" applyAlignment="1">
      <alignment horizontal="center" vertical="center" wrapText="1"/>
    </xf>
    <xf numFmtId="0" fontId="25" fillId="3" borderId="28" xfId="0" applyFont="1" applyFill="1" applyBorder="1" applyAlignment="1">
      <alignment horizontal="center" vertical="center" wrapText="1"/>
    </xf>
    <xf numFmtId="10" fontId="26" fillId="3" borderId="6" xfId="1" applyNumberFormat="1" applyFont="1" applyFill="1" applyBorder="1" applyAlignment="1">
      <alignment horizontal="center" vertical="center" wrapText="1"/>
    </xf>
    <xf numFmtId="0" fontId="26" fillId="3" borderId="6" xfId="0" applyFont="1" applyFill="1" applyBorder="1" applyAlignment="1">
      <alignment horizontal="center" vertical="center"/>
    </xf>
    <xf numFmtId="0" fontId="26" fillId="3" borderId="6" xfId="1" applyNumberFormat="1" applyFont="1" applyFill="1" applyBorder="1" applyAlignment="1">
      <alignment horizontal="center" wrapText="1"/>
    </xf>
    <xf numFmtId="2" fontId="26" fillId="3" borderId="6" xfId="1" applyNumberFormat="1" applyFont="1" applyFill="1" applyBorder="1" applyAlignment="1">
      <alignment horizontal="center" wrapText="1"/>
    </xf>
    <xf numFmtId="10" fontId="26" fillId="3" borderId="6" xfId="1" applyNumberFormat="1" applyFont="1" applyFill="1" applyBorder="1" applyAlignment="1">
      <alignment horizontal="center" wrapText="1"/>
    </xf>
    <xf numFmtId="0" fontId="26" fillId="3" borderId="34" xfId="1" applyNumberFormat="1" applyFont="1" applyFill="1" applyBorder="1" applyAlignment="1">
      <alignment horizontal="center" wrapText="1"/>
    </xf>
    <xf numFmtId="0" fontId="26" fillId="3" borderId="80" xfId="1" applyNumberFormat="1" applyFont="1" applyFill="1" applyBorder="1" applyAlignment="1">
      <alignment horizontal="center" wrapText="1"/>
    </xf>
    <xf numFmtId="0" fontId="26" fillId="3" borderId="36" xfId="1" applyNumberFormat="1" applyFont="1" applyFill="1" applyBorder="1" applyAlignment="1">
      <alignment horizontal="center" wrapText="1"/>
    </xf>
    <xf numFmtId="0" fontId="5" fillId="3" borderId="60" xfId="0" applyFont="1" applyFill="1" applyBorder="1" applyAlignment="1">
      <alignment horizontal="center" vertical="center" wrapText="1"/>
    </xf>
    <xf numFmtId="0" fontId="5" fillId="3" borderId="61" xfId="0" applyFont="1" applyFill="1" applyBorder="1" applyAlignment="1">
      <alignment horizontal="center" vertical="center" wrapText="1"/>
    </xf>
    <xf numFmtId="0" fontId="5" fillId="3" borderId="98" xfId="0" applyFont="1" applyFill="1" applyBorder="1" applyAlignment="1">
      <alignment horizontal="center" vertical="center" wrapText="1"/>
    </xf>
    <xf numFmtId="0" fontId="5" fillId="3" borderId="77" xfId="0" applyFont="1" applyFill="1" applyBorder="1" applyAlignment="1">
      <alignment horizontal="center" vertical="center" wrapText="1"/>
    </xf>
    <xf numFmtId="0" fontId="5" fillId="3" borderId="58" xfId="0" applyFont="1" applyFill="1" applyBorder="1" applyAlignment="1">
      <alignment horizontal="center" vertical="center" wrapText="1"/>
    </xf>
    <xf numFmtId="0" fontId="5" fillId="3" borderId="104"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5" fillId="3" borderId="101"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102" xfId="0" applyFont="1" applyFill="1" applyBorder="1" applyAlignment="1">
      <alignment horizontal="center" vertical="center" wrapText="1"/>
    </xf>
    <xf numFmtId="0" fontId="5" fillId="3" borderId="0" xfId="0" applyFont="1" applyFill="1" applyBorder="1" applyAlignment="1">
      <alignment horizontal="center" vertical="center" wrapText="1"/>
    </xf>
    <xf numFmtId="2" fontId="4" fillId="0" borderId="22" xfId="0" applyNumberFormat="1" applyFont="1" applyFill="1" applyBorder="1" applyAlignment="1">
      <alignment horizontal="center" vertical="center"/>
    </xf>
    <xf numFmtId="173" fontId="4" fillId="0" borderId="22" xfId="0" applyNumberFormat="1" applyFont="1" applyFill="1" applyBorder="1" applyAlignment="1">
      <alignment horizontal="center" vertical="center"/>
    </xf>
    <xf numFmtId="0" fontId="4" fillId="0" borderId="56" xfId="0" applyFont="1" applyFill="1" applyBorder="1" applyAlignment="1">
      <alignment horizontal="center" vertical="center" wrapText="1"/>
    </xf>
    <xf numFmtId="0" fontId="4" fillId="0" borderId="64" xfId="0" applyFont="1" applyFill="1" applyBorder="1" applyAlignment="1">
      <alignment horizontal="center" vertical="center" wrapText="1"/>
    </xf>
    <xf numFmtId="2" fontId="4" fillId="0" borderId="24" xfId="0" applyNumberFormat="1" applyFont="1" applyFill="1" applyBorder="1" applyAlignment="1">
      <alignment horizontal="center" vertical="center"/>
    </xf>
    <xf numFmtId="2" fontId="4" fillId="0" borderId="22" xfId="1" applyNumberFormat="1" applyFont="1" applyFill="1" applyBorder="1" applyAlignment="1">
      <alignment horizontal="center" vertical="center" wrapText="1"/>
    </xf>
    <xf numFmtId="2" fontId="4" fillId="0" borderId="24" xfId="1" applyNumberFormat="1" applyFont="1" applyFill="1" applyBorder="1" applyAlignment="1">
      <alignment horizontal="center" vertical="center" wrapText="1"/>
    </xf>
    <xf numFmtId="0" fontId="5" fillId="3" borderId="56" xfId="0" applyFont="1" applyFill="1" applyBorder="1" applyAlignment="1">
      <alignment horizontal="center" vertical="center" wrapText="1"/>
    </xf>
    <xf numFmtId="0" fontId="5" fillId="3" borderId="66" xfId="0" applyFont="1" applyFill="1" applyBorder="1" applyAlignment="1">
      <alignment horizontal="center" vertical="center" wrapText="1"/>
    </xf>
    <xf numFmtId="0" fontId="4" fillId="0" borderId="22" xfId="0" applyNumberFormat="1" applyFont="1" applyFill="1" applyBorder="1" applyAlignment="1">
      <alignment horizontal="center" vertical="center"/>
    </xf>
    <xf numFmtId="0" fontId="5" fillId="3" borderId="12" xfId="0" applyFont="1" applyFill="1" applyBorder="1" applyAlignment="1">
      <alignment horizontal="left" vertical="center" wrapText="1"/>
    </xf>
    <xf numFmtId="0" fontId="5" fillId="3" borderId="14" xfId="0" applyFont="1" applyFill="1" applyBorder="1" applyAlignment="1">
      <alignment horizontal="lef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68" xfId="0" applyFont="1" applyBorder="1" applyAlignment="1">
      <alignment horizontal="left" vertical="center"/>
    </xf>
    <xf numFmtId="0" fontId="5" fillId="0" borderId="65" xfId="0" applyFont="1" applyBorder="1" applyAlignment="1">
      <alignment horizontal="left" vertical="center"/>
    </xf>
    <xf numFmtId="0" fontId="5" fillId="3" borderId="67"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0" borderId="15" xfId="0" applyFont="1" applyFill="1" applyBorder="1" applyAlignment="1">
      <alignment horizontal="center" wrapText="1"/>
    </xf>
    <xf numFmtId="0" fontId="5" fillId="0" borderId="7" xfId="0" applyFont="1" applyFill="1" applyBorder="1" applyAlignment="1">
      <alignment horizontal="center" wrapText="1"/>
    </xf>
    <xf numFmtId="0" fontId="5" fillId="3" borderId="59" xfId="0" applyFont="1" applyFill="1" applyBorder="1" applyAlignment="1">
      <alignment horizontal="center" vertical="center" wrapText="1"/>
    </xf>
    <xf numFmtId="0" fontId="5" fillId="3" borderId="105" xfId="0" applyFont="1" applyFill="1" applyBorder="1" applyAlignment="1">
      <alignment horizontal="center" vertical="center" wrapText="1"/>
    </xf>
    <xf numFmtId="179" fontId="4" fillId="2" borderId="62" xfId="1" applyNumberFormat="1" applyFont="1" applyFill="1" applyBorder="1" applyAlignment="1">
      <alignment horizontal="center" vertical="center" wrapText="1"/>
    </xf>
    <xf numFmtId="179" fontId="4" fillId="2" borderId="97" xfId="1" applyNumberFormat="1" applyFont="1" applyFill="1" applyBorder="1" applyAlignment="1">
      <alignment horizontal="center" vertical="center" wrapText="1"/>
    </xf>
    <xf numFmtId="167" fontId="4" fillId="2" borderId="62" xfId="1" applyNumberFormat="1" applyFont="1" applyFill="1" applyBorder="1" applyAlignment="1">
      <alignment horizontal="center" vertical="center" wrapText="1"/>
    </xf>
    <xf numFmtId="167" fontId="4" fillId="2" borderId="97" xfId="1" applyNumberFormat="1" applyFont="1" applyFill="1" applyBorder="1" applyAlignment="1">
      <alignment horizontal="center" vertical="center" wrapText="1"/>
    </xf>
    <xf numFmtId="176" fontId="4" fillId="2" borderId="63" xfId="1" applyNumberFormat="1" applyFont="1" applyFill="1" applyBorder="1" applyAlignment="1">
      <alignment horizontal="center" vertical="center" wrapText="1"/>
    </xf>
    <xf numFmtId="176" fontId="4" fillId="2" borderId="106" xfId="1" applyNumberFormat="1" applyFont="1" applyFill="1" applyBorder="1" applyAlignment="1">
      <alignment horizontal="center" vertical="center" wrapText="1"/>
    </xf>
    <xf numFmtId="2" fontId="4" fillId="0" borderId="57" xfId="1" applyNumberFormat="1" applyFont="1" applyFill="1" applyBorder="1" applyAlignment="1">
      <alignment horizontal="center" vertical="center" wrapText="1"/>
    </xf>
    <xf numFmtId="2" fontId="4" fillId="0" borderId="109" xfId="1" applyNumberFormat="1" applyFont="1" applyFill="1" applyBorder="1" applyAlignment="1">
      <alignment horizontal="center" vertical="center" wrapText="1"/>
    </xf>
    <xf numFmtId="2" fontId="4" fillId="0" borderId="57" xfId="0" applyNumberFormat="1" applyFont="1" applyFill="1" applyBorder="1" applyAlignment="1">
      <alignment horizontal="center" vertical="center"/>
    </xf>
    <xf numFmtId="2" fontId="4" fillId="0" borderId="109" xfId="0" applyNumberFormat="1" applyFont="1" applyFill="1" applyBorder="1" applyAlignment="1">
      <alignment horizontal="center" vertical="center"/>
    </xf>
    <xf numFmtId="2" fontId="4" fillId="0" borderId="96" xfId="0" applyNumberFormat="1" applyFont="1" applyFill="1" applyBorder="1" applyAlignment="1">
      <alignment horizontal="center" vertical="center"/>
    </xf>
    <xf numFmtId="2" fontId="4" fillId="0" borderId="96" xfId="1"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xf>
    <xf numFmtId="173" fontId="4" fillId="0" borderId="77" xfId="0" applyNumberFormat="1" applyFont="1" applyFill="1" applyBorder="1" applyAlignment="1">
      <alignment horizontal="center" vertical="center"/>
    </xf>
    <xf numFmtId="173" fontId="4" fillId="0" borderId="58" xfId="0" applyNumberFormat="1" applyFont="1" applyFill="1" applyBorder="1" applyAlignment="1">
      <alignment horizontal="center" vertical="center"/>
    </xf>
    <xf numFmtId="2" fontId="4" fillId="0" borderId="62" xfId="0" applyNumberFormat="1" applyFont="1" applyFill="1" applyBorder="1" applyAlignment="1">
      <alignment horizontal="center" vertical="center"/>
    </xf>
    <xf numFmtId="2" fontId="4" fillId="0" borderId="97" xfId="0" applyNumberFormat="1" applyFont="1" applyFill="1" applyBorder="1" applyAlignment="1">
      <alignment horizontal="center" vertical="center"/>
    </xf>
    <xf numFmtId="0" fontId="5" fillId="3" borderId="62" xfId="0" applyFont="1" applyFill="1" applyBorder="1" applyAlignment="1">
      <alignment horizontal="center" vertical="center" wrapText="1"/>
    </xf>
    <xf numFmtId="0" fontId="5" fillId="3" borderId="79" xfId="0" applyFont="1" applyFill="1" applyBorder="1" applyAlignment="1">
      <alignment horizontal="center" vertical="center" wrapText="1"/>
    </xf>
    <xf numFmtId="0" fontId="5" fillId="3" borderId="97" xfId="0" applyFont="1" applyFill="1" applyBorder="1" applyAlignment="1">
      <alignment horizontal="center" vertical="center" wrapText="1"/>
    </xf>
    <xf numFmtId="0" fontId="5" fillId="3" borderId="57" xfId="0" applyFont="1" applyFill="1" applyBorder="1" applyAlignment="1">
      <alignment horizontal="center" vertical="center" wrapText="1"/>
    </xf>
    <xf numFmtId="0" fontId="5" fillId="3" borderId="96" xfId="0" applyFont="1" applyFill="1" applyBorder="1" applyAlignment="1">
      <alignment horizontal="center" vertical="center" wrapText="1"/>
    </xf>
    <xf numFmtId="0" fontId="5" fillId="3" borderId="107" xfId="0" applyFont="1" applyFill="1" applyBorder="1" applyAlignment="1">
      <alignment horizontal="center" vertical="center" wrapText="1"/>
    </xf>
    <xf numFmtId="0" fontId="5" fillId="3" borderId="1" xfId="0" applyFont="1" applyFill="1" applyBorder="1" applyAlignment="1">
      <alignment horizontal="center" vertical="center" wrapText="1"/>
    </xf>
    <xf numFmtId="2" fontId="4" fillId="0" borderId="0" xfId="0" applyNumberFormat="1" applyFont="1" applyFill="1" applyBorder="1" applyAlignment="1">
      <alignment horizontal="center" vertical="center"/>
    </xf>
    <xf numFmtId="0" fontId="4" fillId="0" borderId="76"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5" fillId="0" borderId="75" xfId="0" applyFont="1" applyBorder="1" applyAlignment="1">
      <alignment horizontal="left" vertical="center"/>
    </xf>
    <xf numFmtId="0" fontId="5" fillId="0" borderId="79" xfId="0" applyFont="1" applyBorder="1" applyAlignment="1">
      <alignment horizontal="left" vertical="center"/>
    </xf>
    <xf numFmtId="0" fontId="20" fillId="0" borderId="12" xfId="0" applyFont="1" applyBorder="1" applyAlignment="1">
      <alignment horizontal="center" wrapText="1"/>
    </xf>
    <xf numFmtId="0" fontId="20" fillId="0" borderId="13" xfId="0" applyFont="1" applyBorder="1" applyAlignment="1">
      <alignment horizontal="center" wrapText="1"/>
    </xf>
    <xf numFmtId="0" fontId="20" fillId="0" borderId="14" xfId="0" applyFont="1" applyBorder="1" applyAlignment="1">
      <alignment horizontal="center" wrapText="1"/>
    </xf>
    <xf numFmtId="0" fontId="20" fillId="0" borderId="15" xfId="0" applyFont="1" applyBorder="1" applyAlignment="1">
      <alignment horizontal="center" wrapText="1"/>
    </xf>
    <xf numFmtId="0" fontId="20" fillId="0" borderId="7" xfId="0" applyFont="1" applyBorder="1" applyAlignment="1">
      <alignment horizontal="center" wrapText="1"/>
    </xf>
    <xf numFmtId="0" fontId="20" fillId="0" borderId="8" xfId="0" applyFont="1" applyBorder="1" applyAlignment="1">
      <alignment horizontal="center" wrapTex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0" fillId="0" borderId="34" xfId="0" applyFont="1" applyBorder="1" applyAlignment="1">
      <alignment horizontal="center"/>
    </xf>
    <xf numFmtId="0" fontId="20" fillId="0" borderId="80" xfId="0" applyFont="1" applyBorder="1" applyAlignment="1">
      <alignment horizontal="center"/>
    </xf>
    <xf numFmtId="0" fontId="20" fillId="0" borderId="36" xfId="0" applyFont="1" applyBorder="1" applyAlignment="1">
      <alignment horizontal="center"/>
    </xf>
    <xf numFmtId="0" fontId="20" fillId="0" borderId="12"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1" fillId="5" borderId="0" xfId="0" applyFont="1" applyFill="1" applyAlignment="1">
      <alignment horizontal="center"/>
    </xf>
    <xf numFmtId="0" fontId="21" fillId="6" borderId="0" xfId="0" applyFont="1" applyFill="1" applyBorder="1" applyAlignment="1">
      <alignment horizontal="left" vertical="center" wrapText="1"/>
    </xf>
    <xf numFmtId="181" fontId="20" fillId="0" borderId="22" xfId="0" applyNumberFormat="1" applyFont="1" applyBorder="1"/>
    <xf numFmtId="181" fontId="20" fillId="0" borderId="23" xfId="0" applyNumberFormat="1" applyFont="1" applyBorder="1"/>
    <xf numFmtId="181" fontId="20" fillId="0" borderId="62" xfId="0" applyNumberFormat="1" applyFont="1" applyBorder="1"/>
    <xf numFmtId="181" fontId="20" fillId="0" borderId="22" xfId="0" applyNumberFormat="1" applyFont="1" applyFill="1" applyBorder="1" applyAlignment="1">
      <alignment horizontal="right"/>
    </xf>
    <xf numFmtId="181" fontId="21" fillId="0" borderId="24" xfId="0" applyNumberFormat="1" applyFont="1" applyBorder="1"/>
    <xf numFmtId="181" fontId="21" fillId="0" borderId="25" xfId="0" applyNumberFormat="1" applyFont="1" applyBorder="1"/>
    <xf numFmtId="181" fontId="20" fillId="0" borderId="22" xfId="0" applyNumberFormat="1" applyFont="1" applyFill="1" applyBorder="1"/>
    <xf numFmtId="181" fontId="20" fillId="0" borderId="23" xfId="0" applyNumberFormat="1" applyFont="1" applyFill="1" applyBorder="1"/>
    <xf numFmtId="181" fontId="20" fillId="0" borderId="22" xfId="0" applyNumberFormat="1" applyFont="1" applyBorder="1" applyAlignment="1">
      <alignment horizontal="right"/>
    </xf>
    <xf numFmtId="181" fontId="21" fillId="0" borderId="24" xfId="0" applyNumberFormat="1" applyFont="1" applyFill="1" applyBorder="1"/>
    <xf numFmtId="181" fontId="21" fillId="0" borderId="25" xfId="0" applyNumberFormat="1" applyFont="1" applyFill="1" applyBorder="1"/>
  </cellXfs>
  <cellStyles count="9">
    <cellStyle name="Comma" xfId="1" builtinId="3"/>
    <cellStyle name="Comma 2" xfId="2" xr:uid="{00000000-0005-0000-0000-000001000000}"/>
    <cellStyle name="Comma 2 2" xfId="3" xr:uid="{00000000-0005-0000-0000-000002000000}"/>
    <cellStyle name="Hyperlink" xfId="4" builtinId="8"/>
    <cellStyle name="Hyperlink 2" xfId="5" xr:uid="{00000000-0005-0000-0000-000004000000}"/>
    <cellStyle name="Normal" xfId="0" builtinId="0"/>
    <cellStyle name="Normal 2" xfId="6" xr:uid="{00000000-0005-0000-0000-000006000000}"/>
    <cellStyle name="Percent" xfId="7" builtinId="5"/>
    <cellStyle name="Vírgula 2"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theme" Target="theme/theme1.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styles" Target="styles.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externalLink" Target="externalLinks/externalLink3.xml"/><Relationship Id="rId9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calcChain" Target="calcChain.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externalLink" Target="externalLinks/externalLink2.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3048000</xdr:colOff>
      <xdr:row>1</xdr:row>
      <xdr:rowOff>85725</xdr:rowOff>
    </xdr:from>
    <xdr:to>
      <xdr:col>3</xdr:col>
      <xdr:colOff>4391025</xdr:colOff>
      <xdr:row>5</xdr:row>
      <xdr:rowOff>19050</xdr:rowOff>
    </xdr:to>
    <xdr:pic>
      <xdr:nvPicPr>
        <xdr:cNvPr id="15023" name="Picture 1">
          <a:extLst>
            <a:ext uri="{FF2B5EF4-FFF2-40B4-BE49-F238E27FC236}">
              <a16:creationId xmlns:a16="http://schemas.microsoft.com/office/drawing/2014/main" id="{00000000-0008-0000-0000-0000AF3A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10350" y="285750"/>
          <a:ext cx="13430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271780</xdr:colOff>
      <xdr:row>19</xdr:row>
      <xdr:rowOff>0</xdr:rowOff>
    </xdr:from>
    <xdr:to>
      <xdr:col>5</xdr:col>
      <xdr:colOff>271780</xdr:colOff>
      <xdr:row>22</xdr:row>
      <xdr:rowOff>0</xdr:rowOff>
    </xdr:to>
    <xdr:cxnSp macro="">
      <xdr:nvCxnSpPr>
        <xdr:cNvPr id="2" name="Conector de seta reta 2">
          <a:extLst>
            <a:ext uri="{FF2B5EF4-FFF2-40B4-BE49-F238E27FC236}">
              <a16:creationId xmlns:a16="http://schemas.microsoft.com/office/drawing/2014/main" id="{00000000-0008-0000-5200-000002000000}"/>
            </a:ext>
          </a:extLst>
        </xdr:cNvPr>
        <xdr:cNvCxnSpPr/>
      </xdr:nvCxnSpPr>
      <xdr:spPr>
        <a:xfrm>
          <a:off x="4048125" y="1524000"/>
          <a:ext cx="0" cy="5715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262255</xdr:colOff>
      <xdr:row>14</xdr:row>
      <xdr:rowOff>0</xdr:rowOff>
    </xdr:from>
    <xdr:to>
      <xdr:col>5</xdr:col>
      <xdr:colOff>262255</xdr:colOff>
      <xdr:row>16</xdr:row>
      <xdr:rowOff>180975</xdr:rowOff>
    </xdr:to>
    <xdr:cxnSp macro="">
      <xdr:nvCxnSpPr>
        <xdr:cNvPr id="3" name="Conector de seta reta 21">
          <a:extLst>
            <a:ext uri="{FF2B5EF4-FFF2-40B4-BE49-F238E27FC236}">
              <a16:creationId xmlns:a16="http://schemas.microsoft.com/office/drawing/2014/main" id="{00000000-0008-0000-5200-000003000000}"/>
            </a:ext>
          </a:extLst>
        </xdr:cNvPr>
        <xdr:cNvCxnSpPr/>
      </xdr:nvCxnSpPr>
      <xdr:spPr>
        <a:xfrm>
          <a:off x="4029075" y="571500"/>
          <a:ext cx="0" cy="5619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271780</xdr:colOff>
      <xdr:row>24</xdr:row>
      <xdr:rowOff>9525</xdr:rowOff>
    </xdr:from>
    <xdr:to>
      <xdr:col>5</xdr:col>
      <xdr:colOff>271781</xdr:colOff>
      <xdr:row>26</xdr:row>
      <xdr:rowOff>180952</xdr:rowOff>
    </xdr:to>
    <xdr:cxnSp macro="">
      <xdr:nvCxnSpPr>
        <xdr:cNvPr id="4" name="Conector de seta reta 30">
          <a:extLst>
            <a:ext uri="{FF2B5EF4-FFF2-40B4-BE49-F238E27FC236}">
              <a16:creationId xmlns:a16="http://schemas.microsoft.com/office/drawing/2014/main" id="{00000000-0008-0000-5200-000004000000}"/>
            </a:ext>
          </a:extLst>
        </xdr:cNvPr>
        <xdr:cNvCxnSpPr/>
      </xdr:nvCxnSpPr>
      <xdr:spPr>
        <a:xfrm>
          <a:off x="4048125" y="2486025"/>
          <a:ext cx="1" cy="5429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297180</xdr:colOff>
      <xdr:row>37</xdr:row>
      <xdr:rowOff>19050</xdr:rowOff>
    </xdr:from>
    <xdr:to>
      <xdr:col>5</xdr:col>
      <xdr:colOff>297180</xdr:colOff>
      <xdr:row>39</xdr:row>
      <xdr:rowOff>180975</xdr:rowOff>
    </xdr:to>
    <xdr:cxnSp macro="">
      <xdr:nvCxnSpPr>
        <xdr:cNvPr id="8" name="Conector de seta reta 30">
          <a:extLst>
            <a:ext uri="{FF2B5EF4-FFF2-40B4-BE49-F238E27FC236}">
              <a16:creationId xmlns:a16="http://schemas.microsoft.com/office/drawing/2014/main" id="{00000000-0008-0000-5200-000008000000}"/>
            </a:ext>
          </a:extLst>
        </xdr:cNvPr>
        <xdr:cNvCxnSpPr/>
      </xdr:nvCxnSpPr>
      <xdr:spPr>
        <a:xfrm>
          <a:off x="4057650" y="7324725"/>
          <a:ext cx="0" cy="5429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271780</xdr:colOff>
      <xdr:row>9</xdr:row>
      <xdr:rowOff>0</xdr:rowOff>
    </xdr:from>
    <xdr:to>
      <xdr:col>5</xdr:col>
      <xdr:colOff>271780</xdr:colOff>
      <xdr:row>11</xdr:row>
      <xdr:rowOff>180975</xdr:rowOff>
    </xdr:to>
    <xdr:cxnSp macro="">
      <xdr:nvCxnSpPr>
        <xdr:cNvPr id="9" name="Conector de seta reta 21">
          <a:extLst>
            <a:ext uri="{FF2B5EF4-FFF2-40B4-BE49-F238E27FC236}">
              <a16:creationId xmlns:a16="http://schemas.microsoft.com/office/drawing/2014/main" id="{00000000-0008-0000-5200-000009000000}"/>
            </a:ext>
          </a:extLst>
        </xdr:cNvPr>
        <xdr:cNvCxnSpPr/>
      </xdr:nvCxnSpPr>
      <xdr:spPr>
        <a:xfrm>
          <a:off x="4038600" y="904875"/>
          <a:ext cx="0" cy="5619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23</xdr:row>
      <xdr:rowOff>0</xdr:rowOff>
    </xdr:from>
    <xdr:to>
      <xdr:col>8</xdr:col>
      <xdr:colOff>26687</xdr:colOff>
      <xdr:row>23</xdr:row>
      <xdr:rowOff>0</xdr:rowOff>
    </xdr:to>
    <xdr:cxnSp macro="">
      <xdr:nvCxnSpPr>
        <xdr:cNvPr id="10" name="Conector de seta reta 2">
          <a:extLst>
            <a:ext uri="{FF2B5EF4-FFF2-40B4-BE49-F238E27FC236}">
              <a16:creationId xmlns:a16="http://schemas.microsoft.com/office/drawing/2014/main" id="{00000000-0008-0000-5200-00000A000000}"/>
            </a:ext>
          </a:extLst>
        </xdr:cNvPr>
        <xdr:cNvCxnSpPr/>
      </xdr:nvCxnSpPr>
      <xdr:spPr>
        <a:xfrm flipH="1">
          <a:off x="4981575" y="3571875"/>
          <a:ext cx="6191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xdr:colOff>
      <xdr:row>23</xdr:row>
      <xdr:rowOff>0</xdr:rowOff>
    </xdr:from>
    <xdr:to>
      <xdr:col>11</xdr:col>
      <xdr:colOff>660564</xdr:colOff>
      <xdr:row>23</xdr:row>
      <xdr:rowOff>0</xdr:rowOff>
    </xdr:to>
    <xdr:cxnSp macro="">
      <xdr:nvCxnSpPr>
        <xdr:cNvPr id="12" name="Conector de seta reta 2">
          <a:extLst>
            <a:ext uri="{FF2B5EF4-FFF2-40B4-BE49-F238E27FC236}">
              <a16:creationId xmlns:a16="http://schemas.microsoft.com/office/drawing/2014/main" id="{00000000-0008-0000-5200-00000C000000}"/>
            </a:ext>
          </a:extLst>
        </xdr:cNvPr>
        <xdr:cNvCxnSpPr/>
      </xdr:nvCxnSpPr>
      <xdr:spPr>
        <a:xfrm flipH="1">
          <a:off x="7543800" y="3571875"/>
          <a:ext cx="6191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3</xdr:row>
      <xdr:rowOff>0</xdr:rowOff>
    </xdr:from>
    <xdr:to>
      <xdr:col>8</xdr:col>
      <xdr:colOff>26687</xdr:colOff>
      <xdr:row>3</xdr:row>
      <xdr:rowOff>0</xdr:rowOff>
    </xdr:to>
    <xdr:cxnSp macro="">
      <xdr:nvCxnSpPr>
        <xdr:cNvPr id="13" name="Conector de seta reta 2">
          <a:extLst>
            <a:ext uri="{FF2B5EF4-FFF2-40B4-BE49-F238E27FC236}">
              <a16:creationId xmlns:a16="http://schemas.microsoft.com/office/drawing/2014/main" id="{00000000-0008-0000-5200-00000D000000}"/>
            </a:ext>
          </a:extLst>
        </xdr:cNvPr>
        <xdr:cNvCxnSpPr/>
      </xdr:nvCxnSpPr>
      <xdr:spPr>
        <a:xfrm flipH="1">
          <a:off x="4981575" y="4752975"/>
          <a:ext cx="6191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271780</xdr:colOff>
      <xdr:row>4</xdr:row>
      <xdr:rowOff>0</xdr:rowOff>
    </xdr:from>
    <xdr:to>
      <xdr:col>5</xdr:col>
      <xdr:colOff>271780</xdr:colOff>
      <xdr:row>6</xdr:row>
      <xdr:rowOff>180975</xdr:rowOff>
    </xdr:to>
    <xdr:cxnSp macro="">
      <xdr:nvCxnSpPr>
        <xdr:cNvPr id="14" name="Conector de seta reta 21">
          <a:extLst>
            <a:ext uri="{FF2B5EF4-FFF2-40B4-BE49-F238E27FC236}">
              <a16:creationId xmlns:a16="http://schemas.microsoft.com/office/drawing/2014/main" id="{00000000-0008-0000-5200-00000E000000}"/>
            </a:ext>
          </a:extLst>
        </xdr:cNvPr>
        <xdr:cNvCxnSpPr/>
      </xdr:nvCxnSpPr>
      <xdr:spPr>
        <a:xfrm>
          <a:off x="4048125" y="571500"/>
          <a:ext cx="0" cy="5619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271780</xdr:colOff>
      <xdr:row>28</xdr:row>
      <xdr:rowOff>17145</xdr:rowOff>
    </xdr:from>
    <xdr:to>
      <xdr:col>5</xdr:col>
      <xdr:colOff>271781</xdr:colOff>
      <xdr:row>30</xdr:row>
      <xdr:rowOff>174752</xdr:rowOff>
    </xdr:to>
    <xdr:cxnSp macro="">
      <xdr:nvCxnSpPr>
        <xdr:cNvPr id="17" name="Conector de seta reta 30">
          <a:extLst>
            <a:ext uri="{FF2B5EF4-FFF2-40B4-BE49-F238E27FC236}">
              <a16:creationId xmlns:a16="http://schemas.microsoft.com/office/drawing/2014/main" id="{00000000-0008-0000-5200-000011000000}"/>
            </a:ext>
          </a:extLst>
        </xdr:cNvPr>
        <xdr:cNvCxnSpPr/>
      </xdr:nvCxnSpPr>
      <xdr:spPr>
        <a:xfrm>
          <a:off x="4038600" y="5610225"/>
          <a:ext cx="1" cy="5429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271780</xdr:colOff>
      <xdr:row>33</xdr:row>
      <xdr:rowOff>3175</xdr:rowOff>
    </xdr:from>
    <xdr:to>
      <xdr:col>5</xdr:col>
      <xdr:colOff>271781</xdr:colOff>
      <xdr:row>35</xdr:row>
      <xdr:rowOff>179150</xdr:rowOff>
    </xdr:to>
    <xdr:cxnSp macro="">
      <xdr:nvCxnSpPr>
        <xdr:cNvPr id="18" name="Conector de seta reta 30">
          <a:extLst>
            <a:ext uri="{FF2B5EF4-FFF2-40B4-BE49-F238E27FC236}">
              <a16:creationId xmlns:a16="http://schemas.microsoft.com/office/drawing/2014/main" id="{00000000-0008-0000-5200-000012000000}"/>
            </a:ext>
          </a:extLst>
        </xdr:cNvPr>
        <xdr:cNvCxnSpPr/>
      </xdr:nvCxnSpPr>
      <xdr:spPr>
        <a:xfrm>
          <a:off x="4048125" y="6553200"/>
          <a:ext cx="1" cy="5429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379730</xdr:colOff>
      <xdr:row>19</xdr:row>
      <xdr:rowOff>0</xdr:rowOff>
    </xdr:from>
    <xdr:to>
      <xdr:col>5</xdr:col>
      <xdr:colOff>379730</xdr:colOff>
      <xdr:row>22</xdr:row>
      <xdr:rowOff>0</xdr:rowOff>
    </xdr:to>
    <xdr:cxnSp macro="">
      <xdr:nvCxnSpPr>
        <xdr:cNvPr id="2" name="Conector de seta reta 2">
          <a:extLst>
            <a:ext uri="{FF2B5EF4-FFF2-40B4-BE49-F238E27FC236}">
              <a16:creationId xmlns:a16="http://schemas.microsoft.com/office/drawing/2014/main" id="{00000000-0008-0000-5300-000002000000}"/>
            </a:ext>
          </a:extLst>
        </xdr:cNvPr>
        <xdr:cNvCxnSpPr/>
      </xdr:nvCxnSpPr>
      <xdr:spPr>
        <a:xfrm>
          <a:off x="4133850" y="4219575"/>
          <a:ext cx="0" cy="5715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379730</xdr:colOff>
      <xdr:row>14</xdr:row>
      <xdr:rowOff>0</xdr:rowOff>
    </xdr:from>
    <xdr:to>
      <xdr:col>5</xdr:col>
      <xdr:colOff>379730</xdr:colOff>
      <xdr:row>16</xdr:row>
      <xdr:rowOff>174600</xdr:rowOff>
    </xdr:to>
    <xdr:cxnSp macro="">
      <xdr:nvCxnSpPr>
        <xdr:cNvPr id="3" name="Conector de seta reta 21">
          <a:extLst>
            <a:ext uri="{FF2B5EF4-FFF2-40B4-BE49-F238E27FC236}">
              <a16:creationId xmlns:a16="http://schemas.microsoft.com/office/drawing/2014/main" id="{00000000-0008-0000-5300-000003000000}"/>
            </a:ext>
          </a:extLst>
        </xdr:cNvPr>
        <xdr:cNvCxnSpPr/>
      </xdr:nvCxnSpPr>
      <xdr:spPr>
        <a:xfrm>
          <a:off x="4133850" y="3009900"/>
          <a:ext cx="0" cy="5619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379730</xdr:colOff>
      <xdr:row>24</xdr:row>
      <xdr:rowOff>10795</xdr:rowOff>
    </xdr:from>
    <xdr:to>
      <xdr:col>5</xdr:col>
      <xdr:colOff>379731</xdr:colOff>
      <xdr:row>26</xdr:row>
      <xdr:rowOff>181008</xdr:rowOff>
    </xdr:to>
    <xdr:cxnSp macro="">
      <xdr:nvCxnSpPr>
        <xdr:cNvPr id="4" name="Conector de seta reta 30">
          <a:extLst>
            <a:ext uri="{FF2B5EF4-FFF2-40B4-BE49-F238E27FC236}">
              <a16:creationId xmlns:a16="http://schemas.microsoft.com/office/drawing/2014/main" id="{00000000-0008-0000-5300-000004000000}"/>
            </a:ext>
          </a:extLst>
        </xdr:cNvPr>
        <xdr:cNvCxnSpPr/>
      </xdr:nvCxnSpPr>
      <xdr:spPr>
        <a:xfrm>
          <a:off x="4133850" y="5295900"/>
          <a:ext cx="1" cy="5429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379730</xdr:colOff>
      <xdr:row>34</xdr:row>
      <xdr:rowOff>26670</xdr:rowOff>
    </xdr:from>
    <xdr:to>
      <xdr:col>5</xdr:col>
      <xdr:colOff>379730</xdr:colOff>
      <xdr:row>36</xdr:row>
      <xdr:rowOff>181009</xdr:rowOff>
    </xdr:to>
    <xdr:cxnSp macro="">
      <xdr:nvCxnSpPr>
        <xdr:cNvPr id="5" name="Conector de seta reta 30">
          <a:extLst>
            <a:ext uri="{FF2B5EF4-FFF2-40B4-BE49-F238E27FC236}">
              <a16:creationId xmlns:a16="http://schemas.microsoft.com/office/drawing/2014/main" id="{00000000-0008-0000-5300-000005000000}"/>
            </a:ext>
          </a:extLst>
        </xdr:cNvPr>
        <xdr:cNvCxnSpPr/>
      </xdr:nvCxnSpPr>
      <xdr:spPr>
        <a:xfrm>
          <a:off x="4133850" y="7686675"/>
          <a:ext cx="0" cy="5429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382905</xdr:colOff>
      <xdr:row>9</xdr:row>
      <xdr:rowOff>0</xdr:rowOff>
    </xdr:from>
    <xdr:to>
      <xdr:col>5</xdr:col>
      <xdr:colOff>382905</xdr:colOff>
      <xdr:row>11</xdr:row>
      <xdr:rowOff>180975</xdr:rowOff>
    </xdr:to>
    <xdr:cxnSp macro="">
      <xdr:nvCxnSpPr>
        <xdr:cNvPr id="6" name="Conector de seta reta 21">
          <a:extLst>
            <a:ext uri="{FF2B5EF4-FFF2-40B4-BE49-F238E27FC236}">
              <a16:creationId xmlns:a16="http://schemas.microsoft.com/office/drawing/2014/main" id="{00000000-0008-0000-5300-000006000000}"/>
            </a:ext>
          </a:extLst>
        </xdr:cNvPr>
        <xdr:cNvCxnSpPr/>
      </xdr:nvCxnSpPr>
      <xdr:spPr>
        <a:xfrm>
          <a:off x="4143375" y="1857375"/>
          <a:ext cx="0" cy="5619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398780</xdr:colOff>
      <xdr:row>4</xdr:row>
      <xdr:rowOff>0</xdr:rowOff>
    </xdr:from>
    <xdr:to>
      <xdr:col>5</xdr:col>
      <xdr:colOff>398780</xdr:colOff>
      <xdr:row>6</xdr:row>
      <xdr:rowOff>180975</xdr:rowOff>
    </xdr:to>
    <xdr:cxnSp macro="">
      <xdr:nvCxnSpPr>
        <xdr:cNvPr id="10" name="Conector de seta reta 21">
          <a:extLst>
            <a:ext uri="{FF2B5EF4-FFF2-40B4-BE49-F238E27FC236}">
              <a16:creationId xmlns:a16="http://schemas.microsoft.com/office/drawing/2014/main" id="{00000000-0008-0000-5300-00000A000000}"/>
            </a:ext>
          </a:extLst>
        </xdr:cNvPr>
        <xdr:cNvCxnSpPr/>
      </xdr:nvCxnSpPr>
      <xdr:spPr>
        <a:xfrm>
          <a:off x="4152900" y="571500"/>
          <a:ext cx="0" cy="5619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379730</xdr:colOff>
      <xdr:row>29</xdr:row>
      <xdr:rowOff>3175</xdr:rowOff>
    </xdr:from>
    <xdr:to>
      <xdr:col>5</xdr:col>
      <xdr:colOff>379731</xdr:colOff>
      <xdr:row>31</xdr:row>
      <xdr:rowOff>184128</xdr:rowOff>
    </xdr:to>
    <xdr:cxnSp macro="">
      <xdr:nvCxnSpPr>
        <xdr:cNvPr id="11" name="Conector de seta reta 30">
          <a:extLst>
            <a:ext uri="{FF2B5EF4-FFF2-40B4-BE49-F238E27FC236}">
              <a16:creationId xmlns:a16="http://schemas.microsoft.com/office/drawing/2014/main" id="{00000000-0008-0000-5300-00000B000000}"/>
            </a:ext>
          </a:extLst>
        </xdr:cNvPr>
        <xdr:cNvCxnSpPr/>
      </xdr:nvCxnSpPr>
      <xdr:spPr>
        <a:xfrm>
          <a:off x="4133850" y="6467475"/>
          <a:ext cx="1" cy="5524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oneCellAnchor>
    <xdr:from>
      <xdr:col>3</xdr:col>
      <xdr:colOff>3211558</xdr:colOff>
      <xdr:row>4</xdr:row>
      <xdr:rowOff>151193</xdr:rowOff>
    </xdr:from>
    <xdr:ext cx="4617188" cy="272703"/>
    <xdr:sp macro="" textlink="">
      <xdr:nvSpPr>
        <xdr:cNvPr id="2" name="TextBox 1">
          <a:extLst>
            <a:ext uri="{FF2B5EF4-FFF2-40B4-BE49-F238E27FC236}">
              <a16:creationId xmlns:a16="http://schemas.microsoft.com/office/drawing/2014/main" id="{00000000-0008-0000-5400-000002000000}"/>
            </a:ext>
          </a:extLst>
        </xdr:cNvPr>
        <xdr:cNvSpPr txBox="1"/>
      </xdr:nvSpPr>
      <xdr:spPr>
        <a:xfrm>
          <a:off x="4802793" y="969222"/>
          <a:ext cx="4617188" cy="272703"/>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spAutoFit/>
        </a:bodyPr>
        <a:lstStyle/>
        <a:p>
          <a:r>
            <a:rPr lang="en-US" sz="1200" b="0" i="0">
              <a:latin typeface="Cambria Math"/>
            </a:rPr>
            <a:t>𝐶𝐻4 𝐸𝑚𝑖𝑠𝑠𝑖𝑜𝑛𝑠</a:t>
          </a:r>
          <a:r>
            <a:rPr lang="en-US" sz="1200" i="0">
              <a:latin typeface="Cambria Math"/>
            </a:rPr>
            <a:t>=</a:t>
          </a:r>
          <a:r>
            <a:rPr lang="en-US" sz="1200" i="0">
              <a:latin typeface="Cambria Math" panose="02040503050406030204" pitchFamily="18" charset="0"/>
            </a:rPr>
            <a:t>∑</a:t>
          </a:r>
          <a:r>
            <a:rPr lang="en-US" sz="1200" b="0" i="0">
              <a:latin typeface="Cambria Math" panose="02040503050406030204" pitchFamily="18" charset="0"/>
            </a:rPr>
            <a:t>_(</a:t>
          </a:r>
          <a:r>
            <a:rPr lang="en-US" sz="1200" b="0" i="0">
              <a:latin typeface="Cambria Math"/>
            </a:rPr>
            <a:t>𝑖,𝑗</a:t>
          </a:r>
          <a:r>
            <a:rPr lang="en-US" sz="1200" b="0" i="0">
              <a:latin typeface="Cambria Math" panose="02040503050406030204" pitchFamily="18" charset="0"/>
            </a:rPr>
            <a:t>)▒〖</a:t>
          </a:r>
          <a:r>
            <a:rPr lang="en-US" sz="1200" b="0" i="0">
              <a:latin typeface="Cambria Math"/>
            </a:rPr>
            <a:t>[</a:t>
          </a:r>
          <a:r>
            <a:rPr lang="en-US" sz="1200" b="0" i="0">
              <a:latin typeface="Cambria Math" panose="02040503050406030204" pitchFamily="18" charset="0"/>
            </a:rPr>
            <a:t>(</a:t>
          </a:r>
          <a:r>
            <a:rPr lang="en-US" sz="1200" b="0" i="0">
              <a:latin typeface="Cambria Math"/>
            </a:rPr>
            <a:t>𝑈</a:t>
          </a:r>
          <a:r>
            <a:rPr lang="en-US" sz="1200" b="0" i="0" baseline="-25000">
              <a:latin typeface="Cambria Math"/>
            </a:rPr>
            <a:t>𝑖</a:t>
          </a:r>
          <a:r>
            <a:rPr lang="en-US" sz="1200" b="0" i="0">
              <a:latin typeface="Cambria Math"/>
            </a:rPr>
            <a:t>∗𝑇𝑖</a:t>
          </a:r>
          <a:r>
            <a:rPr lang="en-US" sz="1200" b="0" i="0" baseline="-25000">
              <a:latin typeface="Cambria Math"/>
            </a:rPr>
            <a:t>,𝑗</a:t>
          </a:r>
          <a:r>
            <a:rPr lang="en-US" sz="1200" b="0" i="0">
              <a:latin typeface="Cambria Math"/>
            </a:rPr>
            <a:t>∗𝐸𝐹𝑗</a:t>
          </a:r>
          <a:r>
            <a:rPr lang="en-US" sz="1200" b="0" i="0">
              <a:latin typeface="Cambria Math" panose="02040503050406030204" pitchFamily="18" charset="0"/>
            </a:rPr>
            <a:t>)</a:t>
          </a:r>
          <a:r>
            <a:rPr lang="en-US" sz="1200" b="0" i="0">
              <a:latin typeface="Cambria Math"/>
            </a:rPr>
            <a:t>]</a:t>
          </a:r>
          <a:r>
            <a:rPr lang="en-US" sz="1200" b="0" i="0">
              <a:latin typeface="Cambria Math" panose="02040503050406030204" pitchFamily="18" charset="0"/>
            </a:rPr>
            <a:t>(</a:t>
          </a:r>
          <a:r>
            <a:rPr lang="en-US" sz="1200" b="0" i="0">
              <a:latin typeface="Cambria Math"/>
            </a:rPr>
            <a:t>𝑇𝑂𝑊 −𝑆</a:t>
          </a:r>
          <a:r>
            <a:rPr lang="en-US" sz="1200" b="0" i="0">
              <a:latin typeface="Cambria Math" panose="02040503050406030204" pitchFamily="18" charset="0"/>
            </a:rPr>
            <a:t>)</a:t>
          </a:r>
          <a:r>
            <a:rPr lang="en-US" sz="1200" b="0" i="0">
              <a:latin typeface="Cambria Math"/>
            </a:rPr>
            <a:t>−𝑅</a:t>
          </a:r>
          <a:r>
            <a:rPr lang="en-US" sz="1200" b="0" i="0">
              <a:latin typeface="Cambria Math" panose="02040503050406030204" pitchFamily="18" charset="0"/>
            </a:rPr>
            <a:t>〗</a:t>
          </a:r>
          <a:endParaRPr lang="en-US" sz="1200">
            <a:latin typeface="Times New Roman" panose="02020603050405020304" pitchFamily="18" charset="0"/>
            <a:cs typeface="Times New Roman" panose="02020603050405020304" pitchFamily="18" charset="0"/>
          </a:endParaRPr>
        </a:p>
      </xdr:txBody>
    </xdr:sp>
    <xdr:clientData/>
  </xdr:oneCellAnchor>
  <xdr:oneCellAnchor>
    <xdr:from>
      <xdr:col>3</xdr:col>
      <xdr:colOff>3298100</xdr:colOff>
      <xdr:row>18</xdr:row>
      <xdr:rowOff>213632</xdr:rowOff>
    </xdr:from>
    <xdr:ext cx="3206601" cy="271208"/>
    <xdr:sp macro="" textlink="">
      <xdr:nvSpPr>
        <xdr:cNvPr id="3" name="TextBox 2">
          <a:extLst>
            <a:ext uri="{FF2B5EF4-FFF2-40B4-BE49-F238E27FC236}">
              <a16:creationId xmlns:a16="http://schemas.microsoft.com/office/drawing/2014/main" id="{00000000-0008-0000-5400-000003000000}"/>
            </a:ext>
          </a:extLst>
        </xdr:cNvPr>
        <xdr:cNvSpPr txBox="1"/>
      </xdr:nvSpPr>
      <xdr:spPr>
        <a:xfrm>
          <a:off x="4904015" y="6128657"/>
          <a:ext cx="3190557" cy="272767"/>
        </a:xfrm>
        <a:prstGeom prst="rect">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lang="en-US" sz="1200" b="0" i="0">
              <a:latin typeface="Cambria Math"/>
            </a:rPr>
            <a:t>𝑇𝑂𝑊</a:t>
          </a:r>
          <a:r>
            <a:rPr lang="en-US" sz="1200" i="0">
              <a:latin typeface="Cambria Math"/>
            </a:rPr>
            <a:t>=</a:t>
          </a:r>
          <a:r>
            <a:rPr lang="en-US" sz="1200" b="0" i="0">
              <a:latin typeface="Cambria Math"/>
            </a:rPr>
            <a:t>𝑃∗𝐵𝑂𝐷∗0.001∗𝐼∗365</a:t>
          </a:r>
          <a:endParaRPr lang="en-US" sz="1200" baseline="-25000">
            <a:latin typeface="Times New Roman" panose="02020603050405020304" pitchFamily="18" charset="0"/>
            <a:cs typeface="Times New Roman" panose="02020603050405020304" pitchFamily="18" charset="0"/>
          </a:endParaRPr>
        </a:p>
      </xdr:txBody>
    </xdr:sp>
    <xdr:clientData/>
  </xdr:oneCellAnchor>
  <xdr:oneCellAnchor>
    <xdr:from>
      <xdr:col>3</xdr:col>
      <xdr:colOff>3632018</xdr:colOff>
      <xdr:row>26</xdr:row>
      <xdr:rowOff>250371</xdr:rowOff>
    </xdr:from>
    <xdr:ext cx="3200630" cy="272703"/>
    <xdr:sp macro="" textlink="">
      <xdr:nvSpPr>
        <xdr:cNvPr id="4" name="TextBox 3">
          <a:extLst>
            <a:ext uri="{FF2B5EF4-FFF2-40B4-BE49-F238E27FC236}">
              <a16:creationId xmlns:a16="http://schemas.microsoft.com/office/drawing/2014/main" id="{00000000-0008-0000-5400-000004000000}"/>
            </a:ext>
          </a:extLst>
        </xdr:cNvPr>
        <xdr:cNvSpPr txBox="1"/>
      </xdr:nvSpPr>
      <xdr:spPr>
        <a:xfrm>
          <a:off x="5223253" y="14907665"/>
          <a:ext cx="3200630" cy="272703"/>
        </a:xfrm>
        <a:prstGeom prst="rect">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lang="en-US" sz="1200" b="0" i="0">
              <a:latin typeface="Cambria Math"/>
            </a:rPr>
            <a:t>𝐸𝐹</a:t>
          </a:r>
          <a:r>
            <a:rPr lang="en-US" sz="1200" b="0" i="0" baseline="-25000">
              <a:latin typeface="Cambria Math"/>
            </a:rPr>
            <a:t>𝑗</a:t>
          </a:r>
          <a:r>
            <a:rPr lang="en-US" sz="1200" i="0">
              <a:latin typeface="Cambria Math"/>
            </a:rPr>
            <a:t>=</a:t>
          </a:r>
          <a:r>
            <a:rPr lang="en-US" sz="1200" b="0" i="0">
              <a:latin typeface="Cambria Math"/>
            </a:rPr>
            <a:t>𝐵</a:t>
          </a:r>
          <a:r>
            <a:rPr lang="en-US" sz="1200" b="0" i="0" baseline="-25000">
              <a:latin typeface="Cambria Math"/>
            </a:rPr>
            <a:t>𝑜</a:t>
          </a:r>
          <a:r>
            <a:rPr lang="en-US" sz="1200" b="0" i="0">
              <a:latin typeface="Cambria Math"/>
            </a:rPr>
            <a:t>∗𝑀𝐶𝐹𝑗</a:t>
          </a:r>
          <a:endParaRPr lang="en-US" sz="1200" baseline="-25000">
            <a:latin typeface="Times New Roman" panose="02020603050405020304" pitchFamily="18" charset="0"/>
            <a:cs typeface="Times New Roman" panose="02020603050405020304" pitchFamily="18" charset="0"/>
          </a:endParaRPr>
        </a:p>
      </xdr:txBody>
    </xdr:sp>
    <xdr:clientData/>
  </xdr:oneCellAnchor>
  <xdr:oneCellAnchor>
    <xdr:from>
      <xdr:col>3</xdr:col>
      <xdr:colOff>81643</xdr:colOff>
      <xdr:row>38</xdr:row>
      <xdr:rowOff>63862</xdr:rowOff>
    </xdr:from>
    <xdr:ext cx="4777245" cy="312191"/>
    <xdr:sp macro="" textlink="">
      <xdr:nvSpPr>
        <xdr:cNvPr id="5" name="TextBox 4">
          <a:extLst>
            <a:ext uri="{FF2B5EF4-FFF2-40B4-BE49-F238E27FC236}">
              <a16:creationId xmlns:a16="http://schemas.microsoft.com/office/drawing/2014/main" id="{00000000-0008-0000-5400-000005000000}"/>
            </a:ext>
          </a:extLst>
        </xdr:cNvPr>
        <xdr:cNvSpPr txBox="1"/>
      </xdr:nvSpPr>
      <xdr:spPr>
        <a:xfrm>
          <a:off x="1660072" y="13520056"/>
          <a:ext cx="4767943" cy="31296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noAutofit/>
        </a:bodyPr>
        <a:lstStyle/>
        <a:p>
          <a:r>
            <a:rPr lang="en-US" sz="1200" b="0" i="0">
              <a:latin typeface="Cambria Math"/>
            </a:rPr>
            <a:t>𝑁</a:t>
          </a:r>
          <a:r>
            <a:rPr lang="en-US" sz="1200" b="0" i="0" baseline="-25000">
              <a:latin typeface="Cambria Math"/>
            </a:rPr>
            <a:t>2</a:t>
          </a:r>
          <a:r>
            <a:rPr lang="en-US" sz="1200" b="0" i="0">
              <a:latin typeface="Cambria Math"/>
            </a:rPr>
            <a:t>𝑂𝐸𝑚𝑖𝑠𝑠𝑖𝑜𝑛𝑠</a:t>
          </a:r>
          <a:r>
            <a:rPr lang="en-US" sz="1200" i="0">
              <a:latin typeface="Cambria Math"/>
            </a:rPr>
            <a:t>=</a:t>
          </a:r>
          <a:r>
            <a:rPr lang="en-US" sz="1200" b="0" i="0">
              <a:latin typeface="Cambria Math"/>
            </a:rPr>
            <a:t>𝑁</a:t>
          </a:r>
          <a:r>
            <a:rPr lang="en-US" sz="1200" b="0" i="0" baseline="-25000">
              <a:latin typeface="Cambria Math"/>
            </a:rPr>
            <a:t>𝐸𝐹𝐹𝐿𝑈𝐸𝑁𝑇</a:t>
          </a:r>
          <a:r>
            <a:rPr lang="en-US" sz="1200" b="0" i="0">
              <a:latin typeface="Cambria Math"/>
            </a:rPr>
            <a:t>∗𝐸𝐹𝐸𝐹𝐹𝐿𝑈𝐸𝑁𝑇∗44/28</a:t>
          </a:r>
          <a:endParaRPr lang="en-US" sz="1200">
            <a:latin typeface="Times New Roman" panose="02020603050405020304" pitchFamily="18" charset="0"/>
            <a:cs typeface="Times New Roman" panose="02020603050405020304" pitchFamily="18" charset="0"/>
          </a:endParaRPr>
        </a:p>
      </xdr:txBody>
    </xdr:sp>
    <xdr:clientData/>
  </xdr:oneCellAnchor>
  <xdr:oneCellAnchor>
    <xdr:from>
      <xdr:col>3</xdr:col>
      <xdr:colOff>0</xdr:colOff>
      <xdr:row>47</xdr:row>
      <xdr:rowOff>0</xdr:rowOff>
    </xdr:from>
    <xdr:ext cx="4613268" cy="272703"/>
    <xdr:sp macro="" textlink="">
      <xdr:nvSpPr>
        <xdr:cNvPr id="9" name="TextBox 8">
          <a:extLst>
            <a:ext uri="{FF2B5EF4-FFF2-40B4-BE49-F238E27FC236}">
              <a16:creationId xmlns:a16="http://schemas.microsoft.com/office/drawing/2014/main" id="{00000000-0008-0000-5400-000009000000}"/>
            </a:ext>
          </a:extLst>
        </xdr:cNvPr>
        <xdr:cNvSpPr txBox="1"/>
      </xdr:nvSpPr>
      <xdr:spPr>
        <a:xfrm>
          <a:off x="1600200" y="16535400"/>
          <a:ext cx="4610100" cy="272703"/>
        </a:xfrm>
        <a:prstGeom prst="rect">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lang="en-US" sz="1200" b="0" i="0">
              <a:latin typeface="Cambria Math"/>
            </a:rPr>
            <a:t>𝑁</a:t>
          </a:r>
          <a:r>
            <a:rPr lang="en-US" sz="1200" b="0" i="0" baseline="-25000">
              <a:latin typeface="Cambria Math"/>
            </a:rPr>
            <a:t>𝐸𝐹𝐹𝐿𝑈𝐸𝑁𝑇</a:t>
          </a:r>
          <a:r>
            <a:rPr lang="en-US" sz="1200" b="0" i="0">
              <a:latin typeface="Cambria Math"/>
            </a:rPr>
            <a:t>=𝑃∗𝑃𝑟𝑜𝑡𝑒𝑖𝑛∗𝐹𝑁𝑃𝑅∗𝐹𝑁𝑂𝑁</a:t>
          </a:r>
          <a:r>
            <a:rPr lang="en-US" sz="1200" b="0" i="0" baseline="-18000">
              <a:latin typeface="Cambria Math"/>
            </a:rPr>
            <a:t>−</a:t>
          </a:r>
          <a:r>
            <a:rPr lang="en-US" sz="1200" b="0" i="0" baseline="-25000">
              <a:latin typeface="Cambria Math"/>
            </a:rPr>
            <a:t>𝐶𝑂𝑁</a:t>
          </a:r>
          <a:r>
            <a:rPr lang="en-US" sz="1200" b="0" i="0">
              <a:latin typeface="Cambria Math"/>
            </a:rPr>
            <a:t>∗𝐹𝐼𝑁𝐷</a:t>
          </a:r>
          <a:r>
            <a:rPr lang="en-US" sz="1200" b="0" i="0" baseline="-18000">
              <a:latin typeface="Cambria Math"/>
            </a:rPr>
            <a:t>−</a:t>
          </a:r>
          <a:r>
            <a:rPr lang="en-US" sz="1200" b="0" i="0" baseline="-25000">
              <a:latin typeface="Cambria Math"/>
            </a:rPr>
            <a:t>𝐶𝑂𝑀</a:t>
          </a:r>
          <a:r>
            <a:rPr lang="en-US" sz="1200" b="0" i="0">
              <a:latin typeface="Cambria Math"/>
            </a:rPr>
            <a:t>)−𝑁𝑆𝐿𝑈𝐷𝐺𝐸</a:t>
          </a:r>
          <a:endParaRPr lang="en-US" sz="1200" baseline="-25000">
            <a:latin typeface="Times New Roman" panose="02020603050405020304" pitchFamily="18" charset="0"/>
            <a:cs typeface="Times New Roman" panose="02020603050405020304" pitchFamily="18" charset="0"/>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pplications\Microsoft%20Office%202011\Office\Startup\Excel\9900\2&#186;%20Levantamento\Quadros\98-99\4&#186;%20Levantamento\SERIS\EVOLUCA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pplications\Microsoft%20Office%202011\Office\Startup\Excel\9900\2&#186;%20Levantamento\Quadros\98-99\4&#186;%20Levantamento\S9596_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GHG%20PLatform%20India\Data%20GHGPI%20IV\DWW_Urban\STP%20Status_GHGPI%20IV_17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AREBR"/>
      <sheetName val="EVPRDBR"/>
      <sheetName val="EVPTVBR"/>
      <sheetName val="EVARECS"/>
      <sheetName val="EVPRDCS"/>
      <sheetName val="EVPTVCS"/>
      <sheetName val="EVARES"/>
      <sheetName val="EVPRDS"/>
      <sheetName val="EVPTVS"/>
      <sheetName val="EVARESD"/>
      <sheetName val="EVPRDSD"/>
      <sheetName val="EVPTVSD"/>
      <sheetName val="EVARECO"/>
      <sheetName val="EVPRDCO"/>
      <sheetName val="EVPTVCO"/>
      <sheetName val="EVARENE"/>
      <sheetName val="EVPRDNE"/>
      <sheetName val="EVPTVNE"/>
      <sheetName val="EVARENO"/>
      <sheetName val="EVPRDNO"/>
      <sheetName val="EVPTVNO"/>
      <sheetName val="EVARENN"/>
      <sheetName val="EVPRDNN"/>
      <sheetName val="EVPTVNN"/>
      <sheetName val="EVAREDF"/>
      <sheetName val="EVPRDDF"/>
      <sheetName val="EVPTVDF"/>
      <sheetName val="EVAREGO"/>
      <sheetName val="EVPRDGO"/>
      <sheetName val="EVPTVGO"/>
      <sheetName val="EVAREMT"/>
      <sheetName val="EVPRDMT"/>
      <sheetName val="EVPTVMT"/>
      <sheetName val="EVAREMS"/>
      <sheetName val="EVPRDMS"/>
      <sheetName val="EVPTVMS"/>
      <sheetName val="EVAREPR"/>
      <sheetName val="EVPRDPR"/>
      <sheetName val="EVPTVPR"/>
      <sheetName val="EVARERS"/>
      <sheetName val="EVPRDRS"/>
      <sheetName val="EVPTVRS"/>
      <sheetName val="EVARESC"/>
      <sheetName val="EVPRDSC"/>
      <sheetName val="EVPTVSC"/>
      <sheetName val="EVARESP"/>
      <sheetName val="EVPRDSP"/>
      <sheetName val="EVPTVSP"/>
      <sheetName val="EVAREMG"/>
      <sheetName val="EVPRDMG"/>
      <sheetName val="EVPTVMG"/>
      <sheetName val="EVARERJ"/>
      <sheetName val="EVPRDRJ"/>
      <sheetName val="EVPTVRJ"/>
      <sheetName val="EVAREES"/>
      <sheetName val="EVPRDES"/>
      <sheetName val="EVPTVES"/>
      <sheetName val="EVAREBN"/>
      <sheetName val="EVPRDBN"/>
      <sheetName val="EVPTVBN"/>
      <sheetName val="EVAREBS"/>
      <sheetName val="EVPRDBS"/>
      <sheetName val="EVPTVBS"/>
      <sheetName val="EVAREBA"/>
      <sheetName val="EVPRDBA"/>
      <sheetName val="EVPTVBA"/>
      <sheetName val="EVAREMA"/>
      <sheetName val="EVPRDMA"/>
      <sheetName val="EVPTVMA"/>
      <sheetName val="EVAREPI"/>
      <sheetName val="EVPRDPI"/>
      <sheetName val="EVPTVPI"/>
      <sheetName val="EVARECE"/>
      <sheetName val="EVPRDCE"/>
      <sheetName val="EVPTVCE"/>
      <sheetName val="EVARERN"/>
      <sheetName val="EVPRDRN"/>
      <sheetName val="EVPTVRN"/>
      <sheetName val="EVAREPB"/>
      <sheetName val="EVPRDPB"/>
      <sheetName val="EVPTVPB"/>
      <sheetName val="EVAREPE"/>
      <sheetName val="EVPRDPE"/>
      <sheetName val="EVPTVPE"/>
      <sheetName val="EVAREAL"/>
      <sheetName val="EVPRDAL"/>
      <sheetName val="EVPTVAL"/>
      <sheetName val="EVARESE"/>
      <sheetName val="EVPRDSE"/>
      <sheetName val="EVPTVSE"/>
      <sheetName val="EVARERR"/>
      <sheetName val="EVPRDRR"/>
      <sheetName val="EVPTVRR"/>
      <sheetName val="EVARERO"/>
      <sheetName val="EVPRDRO"/>
      <sheetName val="EVPTVRO"/>
      <sheetName val="EVAREAC"/>
      <sheetName val="EVPRDAC"/>
      <sheetName val="EVPTVAC"/>
      <sheetName val="EVAREAM"/>
      <sheetName val="EVPRDAM"/>
      <sheetName val="EVPTVAM"/>
      <sheetName val="EVAREPA"/>
      <sheetName val="EVPRDPA"/>
      <sheetName val="EVPTVPA"/>
      <sheetName val="EVARETO"/>
      <sheetName val="EVPRDTO"/>
      <sheetName val="EVPTV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LHO1A"/>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P status"/>
      <sheetName val="STP Data 2020"/>
      <sheetName val="Sewage Collected and Not Treate"/>
      <sheetName val="STP Treatment Methodology"/>
    </sheetNames>
    <sheetDataSet>
      <sheetData sheetId="0" refreshError="1"/>
      <sheetData sheetId="1" refreshError="1"/>
      <sheetData sheetId="2">
        <row r="4">
          <cell r="F4">
            <v>0</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indiaenvironmentportal.org.in/files/file/nutritional%20intake%20in%20India%202011-12.pdf"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indiaenvironmentportal.org.in/files/file/nutritional%20intake%20in%20India%202011-12.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www.indiaenvironmentportal.org.in/files/file/nutritional%20intake%20in%20India%202011-12.pdf" TargetMode="Externa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indiaenvironmentportal.org.in/files/file/nutritional%20intake%20in%20India%202011-12.pdf" TargetMode="External"/></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www.indiaenvironmentportal.org.in/files/file/nutritional%20intake%20in%20India%202011-12.pdf"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www.indiaenvironmentportal.org.in/files/file/nutritional%20intake%20in%20India%202011-12.pdf" TargetMode="Externa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www.indiaenvironmentportal.org.in/files/file/nutritional%20intake%20in%20India%202011-12.pdf" TargetMode="External"/></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www.indiaenvironmentportal.org.in/files/file/nutritional%20intake%20in%20India%202011-12.pdf" TargetMode="External"/></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www.indiaenvironmentportal.org.in/files/file/nutritional%20intake%20in%20India%202011-12.pdf" TargetMode="External"/></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www.indiaenvironmentportal.org.in/files/file/nutritional%20intake%20in%20India%202011-12.pdf" TargetMode="External"/></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www.indiaenvironmentportal.org.in/files/file/nutritional%20intake%20in%20India%202011-12.pdf" TargetMode="External"/></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www.indiaenvironmentportal.org.in/files/file/nutritional%20intake%20in%20India%202011-12.pdf" TargetMode="External"/></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www.indiaenvironmentportal.org.in/files/file/nutritional%20intake%20in%20India%202011-12.pdf" TargetMode="External"/></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2" Type="http://schemas.openxmlformats.org/officeDocument/2006/relationships/printerSettings" Target="../printerSettings/printerSettings68.bin"/><Relationship Id="rId1" Type="http://schemas.openxmlformats.org/officeDocument/2006/relationships/hyperlink" Target="http://www.indiaenvironmentportal.org.in/files/file/nutritional%20intake%20in%20India%202011-12.pdf" TargetMode="External"/></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printerSettings" Target="../printerSettings/printerSettings70.bin"/><Relationship Id="rId1" Type="http://schemas.openxmlformats.org/officeDocument/2006/relationships/hyperlink" Target="http://www.indiaenvironmentportal.org.in/files/file/nutritional%20intake%20in%20India%202011-12.pdf" TargetMode="External"/></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2" Type="http://schemas.openxmlformats.org/officeDocument/2006/relationships/printerSettings" Target="../printerSettings/printerSettings78.bin"/><Relationship Id="rId1" Type="http://schemas.openxmlformats.org/officeDocument/2006/relationships/hyperlink" Target="http://www.indiaenvironmentportal.org.in/files/file/nutritional%20intake%20in%20India%202011-12.pdf" TargetMode="External"/></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2" Type="http://schemas.openxmlformats.org/officeDocument/2006/relationships/printerSettings" Target="../printerSettings/printerSettings80.bin"/><Relationship Id="rId1" Type="http://schemas.openxmlformats.org/officeDocument/2006/relationships/hyperlink" Target="http://www.indiaenvironmentportal.org.in/files/file/nutritional%20intake%20in%20India%202011-12.pdf" TargetMode="External"/></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4"/>
  <dimension ref="A1:AG97"/>
  <sheetViews>
    <sheetView topLeftCell="C16" zoomScaleNormal="100" zoomScalePageLayoutView="89" workbookViewId="0">
      <selection activeCell="D9" sqref="D9"/>
    </sheetView>
  </sheetViews>
  <sheetFormatPr defaultColWidth="11.44140625" defaultRowHeight="15.6" x14ac:dyDescent="0.3"/>
  <cols>
    <col min="1" max="1" width="11.44140625" style="1" customWidth="1"/>
    <col min="2" max="2" width="11.44140625" style="1"/>
    <col min="3" max="3" width="30.5546875" style="1" customWidth="1"/>
    <col min="4" max="4" width="122" style="1" customWidth="1"/>
    <col min="5" max="16384" width="11.44140625" style="1"/>
  </cols>
  <sheetData>
    <row r="1" spans="1:33" x14ac:dyDescent="0.3">
      <c r="A1" s="211"/>
      <c r="B1" s="211"/>
      <c r="C1" s="211"/>
      <c r="D1" s="211"/>
      <c r="E1" s="211"/>
      <c r="F1" s="211"/>
      <c r="G1" s="211"/>
      <c r="H1" s="211"/>
      <c r="I1" s="211"/>
      <c r="J1" s="211"/>
      <c r="K1" s="211"/>
      <c r="L1" s="211"/>
      <c r="M1" s="211"/>
      <c r="N1" s="211"/>
      <c r="O1" s="211"/>
      <c r="P1" s="211"/>
      <c r="Q1" s="211"/>
      <c r="R1" s="211"/>
      <c r="S1" s="211"/>
      <c r="T1" s="211"/>
      <c r="U1" s="211"/>
    </row>
    <row r="2" spans="1:33" x14ac:dyDescent="0.3">
      <c r="A2" s="211"/>
      <c r="B2" s="211"/>
      <c r="C2" s="211"/>
      <c r="D2" s="211"/>
      <c r="E2" s="211"/>
      <c r="F2" s="211"/>
      <c r="G2" s="211"/>
      <c r="H2" s="211"/>
      <c r="I2" s="211"/>
      <c r="J2" s="211"/>
      <c r="K2" s="211"/>
      <c r="L2" s="211"/>
      <c r="M2" s="211"/>
      <c r="N2" s="211"/>
      <c r="O2" s="211"/>
      <c r="P2" s="211"/>
      <c r="Q2" s="211"/>
      <c r="R2" s="211"/>
      <c r="S2" s="211"/>
      <c r="T2" s="211"/>
      <c r="U2" s="211"/>
    </row>
    <row r="3" spans="1:33" x14ac:dyDescent="0.3">
      <c r="A3" s="211"/>
      <c r="B3" s="211"/>
      <c r="C3" s="211"/>
      <c r="D3" s="211"/>
      <c r="E3" s="211"/>
      <c r="F3" s="211"/>
      <c r="G3" s="211"/>
      <c r="H3" s="211"/>
      <c r="I3" s="211"/>
      <c r="J3" s="211"/>
      <c r="K3" s="211"/>
      <c r="L3" s="211"/>
      <c r="M3" s="211"/>
      <c r="N3" s="211"/>
      <c r="O3" s="211"/>
      <c r="P3" s="211"/>
      <c r="Q3" s="211"/>
      <c r="R3" s="211"/>
      <c r="S3" s="211"/>
      <c r="T3" s="211"/>
      <c r="U3" s="211"/>
    </row>
    <row r="4" spans="1:33" x14ac:dyDescent="0.3">
      <c r="A4" s="211"/>
      <c r="B4" s="211"/>
      <c r="C4" s="211"/>
      <c r="D4" s="211"/>
      <c r="E4" s="211"/>
      <c r="F4" s="211"/>
      <c r="G4" s="211"/>
      <c r="H4" s="211"/>
      <c r="I4" s="211"/>
      <c r="J4" s="211"/>
      <c r="K4" s="211"/>
      <c r="L4" s="211"/>
      <c r="M4" s="211"/>
      <c r="N4" s="211"/>
      <c r="O4" s="211"/>
      <c r="P4" s="211"/>
      <c r="Q4" s="211"/>
      <c r="R4" s="211"/>
      <c r="S4" s="211"/>
      <c r="T4" s="211"/>
      <c r="U4" s="211"/>
    </row>
    <row r="5" spans="1:33" ht="16.2" thickBot="1" x14ac:dyDescent="0.35">
      <c r="A5" s="211"/>
      <c r="B5" s="211"/>
      <c r="C5" s="212"/>
      <c r="D5" s="212"/>
      <c r="E5" s="212"/>
      <c r="F5" s="212"/>
      <c r="G5" s="212"/>
      <c r="H5" s="212"/>
      <c r="I5" s="212"/>
      <c r="J5" s="212"/>
      <c r="K5" s="212"/>
      <c r="L5" s="212"/>
      <c r="M5" s="212"/>
      <c r="N5" s="212"/>
      <c r="O5" s="212"/>
      <c r="P5" s="212"/>
      <c r="Q5" s="212"/>
      <c r="R5" s="212"/>
      <c r="S5" s="212"/>
      <c r="T5" s="212"/>
      <c r="U5" s="212"/>
    </row>
    <row r="6" spans="1:33" ht="16.2" thickBot="1" x14ac:dyDescent="0.35">
      <c r="A6" s="211"/>
      <c r="B6" s="213"/>
      <c r="C6" s="255" t="s">
        <v>75</v>
      </c>
      <c r="D6" s="214" t="s">
        <v>76</v>
      </c>
      <c r="E6" s="215"/>
      <c r="F6" s="211"/>
      <c r="G6" s="211"/>
      <c r="H6" s="211"/>
      <c r="I6" s="211"/>
      <c r="J6" s="211"/>
      <c r="K6" s="211"/>
      <c r="L6" s="211"/>
      <c r="M6" s="211"/>
      <c r="N6" s="211"/>
      <c r="O6" s="211"/>
      <c r="P6" s="211"/>
      <c r="Q6" s="211"/>
      <c r="R6" s="211"/>
      <c r="S6" s="211"/>
      <c r="T6" s="211"/>
      <c r="U6" s="211"/>
      <c r="V6" s="211"/>
      <c r="W6" s="211"/>
      <c r="X6" s="211"/>
      <c r="Y6" s="211"/>
      <c r="Z6" s="211"/>
      <c r="AA6" s="211"/>
      <c r="AB6" s="211"/>
      <c r="AC6" s="211"/>
      <c r="AD6" s="211"/>
      <c r="AE6" s="211"/>
      <c r="AF6" s="211"/>
      <c r="AG6" s="211"/>
    </row>
    <row r="7" spans="1:33" x14ac:dyDescent="0.3">
      <c r="A7" s="211"/>
      <c r="B7" s="213"/>
      <c r="C7" s="256" t="s">
        <v>87</v>
      </c>
      <c r="D7" s="443"/>
      <c r="E7" s="215"/>
      <c r="F7" s="211"/>
      <c r="G7" s="211"/>
      <c r="H7" s="211"/>
      <c r="I7" s="211"/>
      <c r="J7" s="211"/>
      <c r="K7" s="211"/>
      <c r="L7" s="211"/>
      <c r="M7" s="211"/>
      <c r="N7" s="211"/>
      <c r="O7" s="211"/>
      <c r="P7" s="211"/>
      <c r="Q7" s="211"/>
      <c r="R7" s="211"/>
      <c r="S7" s="211"/>
      <c r="T7" s="211"/>
      <c r="U7" s="211"/>
      <c r="V7" s="211"/>
      <c r="W7" s="211"/>
      <c r="X7" s="211"/>
      <c r="Y7" s="211"/>
      <c r="Z7" s="211"/>
      <c r="AA7" s="211"/>
      <c r="AB7" s="211"/>
      <c r="AC7" s="211"/>
      <c r="AD7" s="211"/>
      <c r="AE7" s="211"/>
      <c r="AF7" s="211"/>
      <c r="AG7" s="211"/>
    </row>
    <row r="8" spans="1:33" x14ac:dyDescent="0.3">
      <c r="A8" s="211"/>
      <c r="B8" s="213"/>
      <c r="C8" s="257" t="s">
        <v>77</v>
      </c>
      <c r="D8" s="216" t="s">
        <v>440</v>
      </c>
      <c r="E8" s="215"/>
      <c r="F8" s="211"/>
      <c r="G8" s="211"/>
      <c r="H8" s="211"/>
      <c r="I8" s="211"/>
      <c r="J8" s="211"/>
      <c r="K8" s="211"/>
      <c r="L8" s="211"/>
      <c r="M8" s="211"/>
      <c r="N8" s="211"/>
      <c r="O8" s="211"/>
      <c r="P8" s="211"/>
      <c r="Q8" s="211"/>
      <c r="R8" s="211"/>
      <c r="S8" s="211"/>
      <c r="T8" s="211"/>
      <c r="U8" s="211"/>
      <c r="V8" s="211"/>
      <c r="W8" s="211"/>
      <c r="X8" s="211"/>
      <c r="Y8" s="211"/>
      <c r="Z8" s="211"/>
      <c r="AA8" s="211"/>
      <c r="AB8" s="211"/>
      <c r="AC8" s="211"/>
      <c r="AD8" s="211"/>
      <c r="AE8" s="211"/>
      <c r="AF8" s="211"/>
      <c r="AG8" s="211"/>
    </row>
    <row r="9" spans="1:33" x14ac:dyDescent="0.3">
      <c r="A9" s="211"/>
      <c r="B9" s="213"/>
      <c r="C9" s="258" t="s">
        <v>78</v>
      </c>
      <c r="D9" s="300" t="s">
        <v>310</v>
      </c>
      <c r="E9" s="215"/>
      <c r="F9" s="211"/>
      <c r="G9" s="211"/>
      <c r="H9" s="211"/>
      <c r="I9" s="211"/>
      <c r="J9" s="211"/>
      <c r="K9" s="211"/>
      <c r="L9" s="211"/>
      <c r="M9" s="211"/>
      <c r="N9" s="211"/>
      <c r="O9" s="211"/>
      <c r="P9" s="211"/>
      <c r="Q9" s="211"/>
      <c r="R9" s="211"/>
      <c r="S9" s="211"/>
      <c r="T9" s="211"/>
      <c r="U9" s="211"/>
      <c r="V9" s="211"/>
      <c r="W9" s="211"/>
      <c r="X9" s="211"/>
      <c r="Y9" s="211"/>
      <c r="Z9" s="211"/>
      <c r="AA9" s="211"/>
      <c r="AB9" s="211"/>
      <c r="AC9" s="211"/>
      <c r="AD9" s="211"/>
      <c r="AE9" s="211"/>
      <c r="AF9" s="211"/>
      <c r="AG9" s="211"/>
    </row>
    <row r="10" spans="1:33" x14ac:dyDescent="0.3">
      <c r="A10" s="211"/>
      <c r="B10" s="213"/>
      <c r="C10" s="258" t="s">
        <v>79</v>
      </c>
      <c r="D10" s="365" t="s">
        <v>356</v>
      </c>
      <c r="E10" s="215"/>
      <c r="F10" s="211"/>
      <c r="G10" s="211"/>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row>
    <row r="11" spans="1:33" ht="109.2" x14ac:dyDescent="0.3">
      <c r="A11" s="211"/>
      <c r="B11" s="213"/>
      <c r="C11" s="258" t="s">
        <v>80</v>
      </c>
      <c r="D11" s="217" t="s">
        <v>398</v>
      </c>
      <c r="E11" s="215"/>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row>
    <row r="12" spans="1:33" ht="62.4" x14ac:dyDescent="0.3">
      <c r="A12" s="211"/>
      <c r="B12" s="213"/>
      <c r="C12" s="259" t="s">
        <v>81</v>
      </c>
      <c r="D12" s="218" t="s">
        <v>399</v>
      </c>
      <c r="E12" s="215"/>
      <c r="F12" s="211"/>
      <c r="G12" s="211"/>
      <c r="H12" s="211"/>
      <c r="I12" s="211"/>
      <c r="J12" s="211"/>
      <c r="K12" s="211"/>
      <c r="L12" s="211"/>
      <c r="M12" s="211"/>
      <c r="N12" s="211"/>
      <c r="O12" s="211"/>
      <c r="P12" s="211"/>
      <c r="Q12" s="211"/>
      <c r="R12" s="211"/>
      <c r="S12" s="211"/>
      <c r="T12" s="211"/>
      <c r="U12" s="211"/>
      <c r="V12" s="211"/>
      <c r="W12" s="211"/>
      <c r="X12" s="211"/>
      <c r="Y12" s="211"/>
      <c r="Z12" s="211"/>
      <c r="AA12" s="211"/>
      <c r="AB12" s="211"/>
      <c r="AC12" s="211"/>
      <c r="AD12" s="211"/>
      <c r="AE12" s="211"/>
      <c r="AF12" s="211"/>
      <c r="AG12" s="211"/>
    </row>
    <row r="13" spans="1:33" x14ac:dyDescent="0.3">
      <c r="A13" s="211"/>
      <c r="B13" s="213"/>
      <c r="C13" s="259" t="s">
        <v>82</v>
      </c>
      <c r="D13" s="216" t="s">
        <v>106</v>
      </c>
      <c r="E13" s="215"/>
      <c r="F13" s="211"/>
      <c r="G13" s="211"/>
      <c r="H13" s="211"/>
      <c r="I13" s="211"/>
      <c r="J13" s="211"/>
      <c r="K13" s="211"/>
      <c r="L13" s="211"/>
      <c r="M13" s="211"/>
      <c r="N13" s="211"/>
      <c r="O13" s="211"/>
      <c r="P13" s="211"/>
      <c r="Q13" s="211"/>
      <c r="R13" s="211"/>
      <c r="S13" s="211"/>
      <c r="T13" s="211"/>
      <c r="U13" s="211"/>
      <c r="V13" s="211"/>
      <c r="W13" s="211"/>
      <c r="X13" s="211"/>
      <c r="Y13" s="211"/>
      <c r="Z13" s="211"/>
      <c r="AA13" s="211"/>
      <c r="AB13" s="211"/>
      <c r="AC13" s="211"/>
      <c r="AD13" s="211"/>
      <c r="AE13" s="211"/>
      <c r="AF13" s="211"/>
      <c r="AG13" s="211"/>
    </row>
    <row r="14" spans="1:33" x14ac:dyDescent="0.3">
      <c r="A14" s="211"/>
      <c r="B14" s="213"/>
      <c r="C14" s="259" t="s">
        <v>83</v>
      </c>
      <c r="D14" s="219"/>
      <c r="E14" s="215"/>
      <c r="F14" s="211"/>
      <c r="G14" s="211"/>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row>
    <row r="15" spans="1:33" ht="109.2" x14ac:dyDescent="0.3">
      <c r="A15" s="211"/>
      <c r="B15" s="213"/>
      <c r="C15" s="258" t="s">
        <v>84</v>
      </c>
      <c r="D15" s="220" t="s">
        <v>88</v>
      </c>
      <c r="E15" s="215"/>
      <c r="F15" s="211"/>
      <c r="G15" s="211"/>
      <c r="H15" s="211"/>
      <c r="I15" s="211"/>
      <c r="J15" s="211"/>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row>
    <row r="16" spans="1:33" x14ac:dyDescent="0.3">
      <c r="A16" s="211"/>
      <c r="B16" s="213"/>
      <c r="C16" s="259" t="s">
        <v>85</v>
      </c>
      <c r="D16" s="301"/>
      <c r="E16" s="215"/>
      <c r="F16" s="211"/>
      <c r="G16" s="211"/>
      <c r="H16" s="211"/>
      <c r="I16" s="211"/>
      <c r="J16" s="211"/>
      <c r="K16" s="211"/>
      <c r="L16" s="211"/>
      <c r="M16" s="211"/>
      <c r="N16" s="211"/>
      <c r="O16" s="211"/>
      <c r="P16" s="211"/>
      <c r="Q16" s="211"/>
      <c r="R16" s="211"/>
      <c r="S16" s="211"/>
      <c r="T16" s="211"/>
      <c r="U16" s="211"/>
      <c r="V16" s="211"/>
      <c r="W16" s="211"/>
      <c r="X16" s="211"/>
      <c r="Y16" s="211"/>
      <c r="Z16" s="211"/>
      <c r="AA16" s="211"/>
      <c r="AB16" s="211"/>
      <c r="AC16" s="211"/>
      <c r="AD16" s="211"/>
      <c r="AE16" s="211"/>
      <c r="AF16" s="211"/>
      <c r="AG16" s="211"/>
    </row>
    <row r="17" spans="1:33" ht="78.599999999999994" thickBot="1" x14ac:dyDescent="0.35">
      <c r="A17" s="211"/>
      <c r="B17" s="213"/>
      <c r="C17" s="260" t="s">
        <v>86</v>
      </c>
      <c r="D17" s="221" t="s">
        <v>89</v>
      </c>
      <c r="E17" s="211"/>
      <c r="F17" s="211"/>
      <c r="G17" s="211"/>
      <c r="H17" s="211"/>
      <c r="I17" s="211"/>
      <c r="J17" s="211"/>
      <c r="K17" s="211"/>
      <c r="L17" s="211"/>
      <c r="M17" s="211"/>
      <c r="N17" s="211"/>
      <c r="O17" s="211"/>
      <c r="P17" s="211"/>
      <c r="Q17" s="211"/>
      <c r="R17" s="211"/>
      <c r="S17" s="211"/>
      <c r="T17" s="211"/>
      <c r="U17" s="211"/>
      <c r="V17" s="211"/>
      <c r="W17" s="211"/>
      <c r="X17" s="211"/>
      <c r="Y17" s="211"/>
      <c r="Z17" s="211"/>
      <c r="AA17" s="211"/>
      <c r="AB17" s="211"/>
      <c r="AC17" s="211"/>
      <c r="AD17" s="211"/>
      <c r="AE17" s="211"/>
      <c r="AF17" s="211"/>
      <c r="AG17" s="211"/>
    </row>
    <row r="18" spans="1:33" x14ac:dyDescent="0.3">
      <c r="A18" s="211"/>
      <c r="B18" s="213"/>
      <c r="C18" s="211"/>
      <c r="D18" s="211"/>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row>
    <row r="19" spans="1:33" x14ac:dyDescent="0.3">
      <c r="A19" s="211"/>
      <c r="B19" s="213"/>
      <c r="C19" s="211"/>
      <c r="D19" s="211"/>
      <c r="E19" s="211"/>
      <c r="F19" s="211"/>
      <c r="G19" s="211"/>
      <c r="H19" s="211"/>
      <c r="I19" s="211"/>
      <c r="J19" s="211"/>
      <c r="K19" s="211"/>
      <c r="L19" s="211"/>
      <c r="M19" s="211"/>
      <c r="N19" s="211"/>
      <c r="O19" s="211"/>
      <c r="P19" s="211"/>
      <c r="Q19" s="211"/>
      <c r="R19" s="211"/>
      <c r="S19" s="211"/>
      <c r="T19" s="211"/>
      <c r="U19" s="211"/>
      <c r="V19" s="211"/>
      <c r="W19" s="211"/>
      <c r="X19" s="211"/>
      <c r="Y19" s="211"/>
      <c r="Z19" s="211"/>
      <c r="AA19" s="211"/>
      <c r="AB19" s="211"/>
      <c r="AC19" s="211"/>
      <c r="AD19" s="211"/>
      <c r="AE19" s="211"/>
      <c r="AF19" s="211"/>
      <c r="AG19" s="211"/>
    </row>
    <row r="20" spans="1:33" x14ac:dyDescent="0.3">
      <c r="A20" s="211"/>
      <c r="B20" s="213"/>
      <c r="C20" s="211"/>
      <c r="D20" s="211"/>
      <c r="E20" s="211"/>
      <c r="F20" s="211"/>
      <c r="G20" s="211"/>
      <c r="H20" s="211"/>
      <c r="I20" s="211"/>
      <c r="J20" s="211"/>
      <c r="K20" s="211"/>
      <c r="L20" s="211"/>
      <c r="M20" s="211"/>
      <c r="N20" s="211"/>
      <c r="O20" s="211"/>
      <c r="P20" s="211"/>
      <c r="Q20" s="211"/>
      <c r="R20" s="211"/>
      <c r="S20" s="211"/>
      <c r="T20" s="211"/>
      <c r="U20" s="211"/>
      <c r="V20" s="211"/>
      <c r="W20" s="211"/>
      <c r="X20" s="211"/>
      <c r="Y20" s="211"/>
      <c r="Z20" s="211"/>
      <c r="AA20" s="211"/>
      <c r="AB20" s="211"/>
      <c r="AC20" s="211"/>
      <c r="AD20" s="211"/>
      <c r="AE20" s="211"/>
      <c r="AF20" s="211"/>
      <c r="AG20" s="211"/>
    </row>
    <row r="21" spans="1:33" x14ac:dyDescent="0.3">
      <c r="A21" s="211"/>
      <c r="B21" s="213"/>
      <c r="C21" s="211"/>
      <c r="D21" s="211"/>
      <c r="E21" s="211"/>
      <c r="F21" s="211"/>
      <c r="G21" s="211"/>
      <c r="H21" s="211"/>
      <c r="I21" s="211"/>
      <c r="J21" s="211"/>
      <c r="K21" s="211"/>
      <c r="L21" s="211"/>
      <c r="M21" s="211"/>
      <c r="N21" s="211"/>
      <c r="O21" s="211"/>
      <c r="P21" s="211"/>
      <c r="Q21" s="211"/>
      <c r="R21" s="211"/>
      <c r="S21" s="211"/>
      <c r="T21" s="211"/>
      <c r="U21" s="211"/>
      <c r="V21" s="211"/>
      <c r="W21" s="211"/>
      <c r="X21" s="211"/>
      <c r="Y21" s="211"/>
      <c r="Z21" s="211"/>
      <c r="AA21" s="211"/>
      <c r="AB21" s="211"/>
      <c r="AC21" s="211"/>
      <c r="AD21" s="211"/>
      <c r="AE21" s="211"/>
      <c r="AF21" s="211"/>
      <c r="AG21" s="211"/>
    </row>
    <row r="22" spans="1:33" x14ac:dyDescent="0.3">
      <c r="A22" s="211"/>
      <c r="B22" s="213"/>
      <c r="C22" s="211"/>
      <c r="D22" s="211"/>
      <c r="E22" s="211"/>
      <c r="F22" s="211"/>
      <c r="G22" s="211"/>
      <c r="H22" s="211"/>
      <c r="I22" s="211"/>
      <c r="J22" s="211"/>
      <c r="K22" s="211"/>
      <c r="L22" s="211"/>
      <c r="M22" s="211"/>
      <c r="N22" s="211"/>
      <c r="O22" s="211"/>
      <c r="P22" s="211"/>
      <c r="Q22" s="211"/>
      <c r="R22" s="211"/>
      <c r="S22" s="211"/>
      <c r="T22" s="211"/>
      <c r="U22" s="211"/>
      <c r="V22" s="211"/>
      <c r="W22" s="211"/>
      <c r="X22" s="211"/>
      <c r="Y22" s="211"/>
      <c r="Z22" s="211"/>
      <c r="AA22" s="211"/>
      <c r="AB22" s="211"/>
      <c r="AC22" s="211"/>
      <c r="AD22" s="211"/>
      <c r="AE22" s="211"/>
      <c r="AF22" s="211"/>
      <c r="AG22" s="211"/>
    </row>
    <row r="23" spans="1:33" x14ac:dyDescent="0.3">
      <c r="A23" s="211"/>
      <c r="B23" s="213"/>
      <c r="C23" s="211"/>
      <c r="D23" s="211"/>
      <c r="E23" s="211"/>
      <c r="F23" s="211"/>
      <c r="G23" s="211"/>
      <c r="H23" s="211"/>
      <c r="I23" s="211"/>
      <c r="J23" s="211"/>
      <c r="K23" s="211"/>
      <c r="L23" s="211"/>
      <c r="M23" s="211"/>
      <c r="N23" s="211"/>
      <c r="O23" s="211"/>
      <c r="P23" s="211"/>
      <c r="Q23" s="211"/>
      <c r="R23" s="211"/>
      <c r="S23" s="211"/>
      <c r="T23" s="211"/>
      <c r="U23" s="211"/>
      <c r="V23" s="211"/>
      <c r="W23" s="211"/>
      <c r="X23" s="211"/>
      <c r="Y23" s="211"/>
      <c r="Z23" s="211"/>
      <c r="AA23" s="211"/>
      <c r="AB23" s="211"/>
      <c r="AC23" s="211"/>
      <c r="AD23" s="211"/>
      <c r="AE23" s="211"/>
      <c r="AF23" s="211"/>
      <c r="AG23" s="211"/>
    </row>
    <row r="24" spans="1:33" x14ac:dyDescent="0.3">
      <c r="A24" s="211"/>
      <c r="B24" s="213"/>
      <c r="C24" s="211"/>
      <c r="D24" s="211"/>
      <c r="E24" s="211"/>
      <c r="F24" s="211"/>
      <c r="G24" s="211"/>
      <c r="H24" s="211"/>
      <c r="I24" s="211"/>
      <c r="J24" s="211"/>
      <c r="K24" s="211"/>
      <c r="L24" s="211"/>
      <c r="M24" s="211"/>
      <c r="N24" s="211"/>
      <c r="O24" s="211"/>
      <c r="P24" s="211"/>
      <c r="Q24" s="211"/>
      <c r="R24" s="211"/>
      <c r="S24" s="211"/>
      <c r="T24" s="211"/>
      <c r="U24" s="211"/>
      <c r="V24" s="211"/>
      <c r="W24" s="211"/>
      <c r="X24" s="211"/>
      <c r="Y24" s="211"/>
      <c r="Z24" s="211"/>
      <c r="AA24" s="211"/>
      <c r="AB24" s="211"/>
      <c r="AC24" s="211"/>
      <c r="AD24" s="211"/>
      <c r="AE24" s="211"/>
      <c r="AF24" s="211"/>
      <c r="AG24" s="211"/>
    </row>
    <row r="25" spans="1:33" x14ac:dyDescent="0.3">
      <c r="A25" s="211"/>
      <c r="B25" s="213"/>
      <c r="C25" s="211"/>
      <c r="D25" s="211"/>
      <c r="E25" s="211"/>
      <c r="F25" s="211"/>
      <c r="G25" s="211"/>
      <c r="H25" s="211"/>
      <c r="I25" s="211"/>
      <c r="J25" s="211"/>
      <c r="K25" s="211"/>
      <c r="L25" s="211"/>
      <c r="M25" s="211"/>
      <c r="N25" s="211"/>
      <c r="O25" s="211"/>
      <c r="P25" s="211"/>
      <c r="Q25" s="211"/>
      <c r="R25" s="211"/>
      <c r="S25" s="211"/>
      <c r="T25" s="211"/>
      <c r="U25" s="211"/>
      <c r="V25" s="211"/>
      <c r="W25" s="211"/>
      <c r="X25" s="211"/>
      <c r="Y25" s="211"/>
      <c r="Z25" s="211"/>
      <c r="AA25" s="211"/>
      <c r="AB25" s="211"/>
      <c r="AC25" s="211"/>
      <c r="AD25" s="211"/>
      <c r="AE25" s="211"/>
      <c r="AF25" s="211"/>
      <c r="AG25" s="211"/>
    </row>
    <row r="26" spans="1:33" x14ac:dyDescent="0.3">
      <c r="A26" s="211"/>
      <c r="B26" s="213"/>
      <c r="C26" s="211"/>
      <c r="D26" s="211"/>
      <c r="E26" s="211"/>
      <c r="F26" s="211"/>
      <c r="G26" s="211"/>
      <c r="H26" s="211"/>
      <c r="I26" s="211"/>
      <c r="J26" s="211"/>
      <c r="K26" s="211"/>
      <c r="L26" s="211"/>
      <c r="M26" s="211"/>
      <c r="N26" s="211"/>
      <c r="O26" s="211"/>
      <c r="P26" s="211"/>
      <c r="Q26" s="211"/>
      <c r="R26" s="211"/>
      <c r="S26" s="211"/>
      <c r="T26" s="211"/>
      <c r="U26" s="211"/>
      <c r="V26" s="211"/>
      <c r="W26" s="211"/>
      <c r="X26" s="211"/>
      <c r="Y26" s="211"/>
      <c r="Z26" s="211"/>
      <c r="AA26" s="211"/>
      <c r="AB26" s="211"/>
      <c r="AC26" s="211"/>
      <c r="AD26" s="211"/>
      <c r="AE26" s="211"/>
      <c r="AF26" s="211"/>
      <c r="AG26" s="211"/>
    </row>
    <row r="27" spans="1:33" x14ac:dyDescent="0.3">
      <c r="A27" s="211"/>
      <c r="B27" s="213"/>
      <c r="C27" s="211"/>
      <c r="D27" s="211"/>
      <c r="E27" s="211"/>
      <c r="F27" s="211"/>
      <c r="G27" s="211"/>
      <c r="H27" s="211"/>
      <c r="I27" s="211"/>
      <c r="J27" s="211"/>
      <c r="K27" s="211"/>
      <c r="L27" s="211"/>
      <c r="M27" s="211"/>
      <c r="N27" s="211"/>
      <c r="O27" s="211"/>
      <c r="P27" s="211"/>
      <c r="Q27" s="211"/>
      <c r="R27" s="211"/>
      <c r="S27" s="211"/>
      <c r="T27" s="211"/>
      <c r="U27" s="211"/>
      <c r="V27" s="211"/>
      <c r="W27" s="211"/>
      <c r="X27" s="211"/>
      <c r="Y27" s="211"/>
      <c r="Z27" s="211"/>
      <c r="AA27" s="211"/>
      <c r="AB27" s="211"/>
      <c r="AC27" s="211"/>
      <c r="AD27" s="211"/>
      <c r="AE27" s="211"/>
      <c r="AF27" s="211"/>
      <c r="AG27" s="211"/>
    </row>
    <row r="28" spans="1:33" x14ac:dyDescent="0.3">
      <c r="A28" s="211"/>
      <c r="B28" s="213"/>
      <c r="C28" s="211"/>
      <c r="D28" s="211"/>
      <c r="E28" s="211"/>
      <c r="F28" s="211"/>
      <c r="G28" s="211"/>
      <c r="H28" s="211"/>
      <c r="I28" s="211"/>
      <c r="J28" s="211"/>
      <c r="K28" s="211"/>
      <c r="L28" s="211"/>
      <c r="M28" s="211"/>
      <c r="N28" s="211"/>
      <c r="O28" s="211"/>
      <c r="P28" s="211"/>
      <c r="Q28" s="211"/>
      <c r="R28" s="211"/>
      <c r="S28" s="211"/>
      <c r="T28" s="211"/>
      <c r="U28" s="211"/>
      <c r="V28" s="211"/>
      <c r="W28" s="211"/>
      <c r="X28" s="211"/>
      <c r="Y28" s="211"/>
      <c r="Z28" s="211"/>
      <c r="AA28" s="211"/>
      <c r="AB28" s="211"/>
      <c r="AC28" s="211"/>
      <c r="AD28" s="211"/>
      <c r="AE28" s="211"/>
      <c r="AF28" s="211"/>
      <c r="AG28" s="211"/>
    </row>
    <row r="29" spans="1:33" x14ac:dyDescent="0.3">
      <c r="A29" s="211"/>
      <c r="B29" s="213"/>
      <c r="C29" s="211"/>
      <c r="D29" s="211"/>
      <c r="E29" s="211"/>
      <c r="F29" s="211"/>
      <c r="G29" s="211"/>
      <c r="H29" s="211"/>
      <c r="I29" s="211"/>
      <c r="J29" s="211"/>
      <c r="K29" s="211"/>
      <c r="L29" s="211"/>
      <c r="M29" s="211"/>
      <c r="N29" s="211"/>
      <c r="O29" s="211"/>
      <c r="P29" s="211"/>
      <c r="Q29" s="211"/>
      <c r="R29" s="211"/>
      <c r="S29" s="211"/>
      <c r="T29" s="211"/>
      <c r="U29" s="211"/>
      <c r="V29" s="211"/>
      <c r="W29" s="211"/>
      <c r="X29" s="211"/>
      <c r="Y29" s="211"/>
      <c r="Z29" s="211"/>
      <c r="AA29" s="211"/>
      <c r="AB29" s="211"/>
      <c r="AC29" s="211"/>
      <c r="AD29" s="211"/>
      <c r="AE29" s="211"/>
      <c r="AF29" s="211"/>
      <c r="AG29" s="211"/>
    </row>
    <row r="30" spans="1:33" x14ac:dyDescent="0.3">
      <c r="A30" s="211"/>
      <c r="B30" s="213"/>
      <c r="C30" s="211"/>
      <c r="D30" s="211"/>
      <c r="E30" s="211"/>
      <c r="F30" s="211"/>
      <c r="G30" s="211"/>
      <c r="H30" s="211"/>
      <c r="I30" s="211"/>
      <c r="J30" s="211"/>
      <c r="K30" s="211"/>
      <c r="L30" s="211"/>
      <c r="M30" s="211"/>
      <c r="N30" s="211"/>
      <c r="O30" s="211"/>
      <c r="P30" s="211"/>
      <c r="Q30" s="211"/>
      <c r="R30" s="211"/>
      <c r="S30" s="211"/>
      <c r="T30" s="211"/>
      <c r="U30" s="211"/>
      <c r="V30" s="211"/>
      <c r="W30" s="211"/>
      <c r="X30" s="211"/>
      <c r="Y30" s="211"/>
      <c r="Z30" s="211"/>
      <c r="AA30" s="211"/>
      <c r="AB30" s="211"/>
      <c r="AC30" s="211"/>
      <c r="AD30" s="211"/>
      <c r="AE30" s="211"/>
      <c r="AF30" s="211"/>
      <c r="AG30" s="211"/>
    </row>
    <row r="31" spans="1:33" x14ac:dyDescent="0.3">
      <c r="A31" s="211"/>
      <c r="B31" s="213"/>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row>
    <row r="32" spans="1:33" x14ac:dyDescent="0.3">
      <c r="A32" s="211"/>
      <c r="B32" s="213"/>
      <c r="C32" s="211"/>
      <c r="D32" s="211"/>
      <c r="E32" s="211"/>
      <c r="F32" s="211"/>
      <c r="G32" s="211"/>
      <c r="H32" s="211"/>
      <c r="I32" s="211"/>
      <c r="J32" s="211"/>
      <c r="K32" s="211"/>
      <c r="L32" s="211"/>
      <c r="M32" s="211"/>
      <c r="N32" s="211"/>
      <c r="O32" s="211"/>
      <c r="P32" s="211"/>
      <c r="Q32" s="211"/>
      <c r="R32" s="211"/>
      <c r="S32" s="211"/>
      <c r="T32" s="211"/>
      <c r="U32" s="211"/>
      <c r="V32" s="211"/>
      <c r="W32" s="211"/>
      <c r="X32" s="211"/>
      <c r="Y32" s="211"/>
      <c r="Z32" s="211"/>
      <c r="AA32" s="211"/>
      <c r="AB32" s="211"/>
      <c r="AC32" s="211"/>
      <c r="AD32" s="211"/>
      <c r="AE32" s="211"/>
      <c r="AF32" s="211"/>
      <c r="AG32" s="211"/>
    </row>
    <row r="33" spans="1:33" x14ac:dyDescent="0.3">
      <c r="A33" s="211"/>
      <c r="B33" s="213"/>
      <c r="C33" s="211"/>
      <c r="D33" s="211"/>
      <c r="E33" s="211"/>
      <c r="F33" s="211"/>
      <c r="G33" s="211"/>
      <c r="H33" s="211"/>
      <c r="I33" s="211"/>
      <c r="J33" s="211"/>
      <c r="K33" s="211"/>
      <c r="L33" s="211"/>
      <c r="M33" s="211"/>
      <c r="N33" s="211"/>
      <c r="O33" s="211"/>
      <c r="P33" s="211"/>
      <c r="Q33" s="211"/>
      <c r="R33" s="211"/>
      <c r="S33" s="211"/>
      <c r="T33" s="211"/>
      <c r="U33" s="211"/>
      <c r="V33" s="211"/>
      <c r="W33" s="211"/>
      <c r="X33" s="211"/>
      <c r="Y33" s="211"/>
      <c r="Z33" s="211"/>
      <c r="AA33" s="211"/>
      <c r="AB33" s="211"/>
      <c r="AC33" s="211"/>
      <c r="AD33" s="211"/>
      <c r="AE33" s="211"/>
      <c r="AF33" s="211"/>
      <c r="AG33" s="211"/>
    </row>
    <row r="34" spans="1:33" x14ac:dyDescent="0.3">
      <c r="A34" s="211"/>
      <c r="B34" s="213"/>
      <c r="C34" s="211"/>
      <c r="D34" s="211"/>
      <c r="E34" s="211"/>
      <c r="F34" s="211"/>
      <c r="G34" s="211"/>
      <c r="H34" s="211"/>
      <c r="I34" s="211"/>
      <c r="J34" s="211"/>
      <c r="K34" s="211"/>
      <c r="L34" s="211"/>
      <c r="M34" s="211"/>
      <c r="N34" s="211"/>
      <c r="O34" s="211"/>
      <c r="P34" s="211"/>
      <c r="Q34" s="211"/>
      <c r="R34" s="211"/>
      <c r="S34" s="211"/>
      <c r="T34" s="211"/>
      <c r="U34" s="211"/>
      <c r="V34" s="211"/>
      <c r="W34" s="211"/>
      <c r="X34" s="211"/>
      <c r="Y34" s="211"/>
      <c r="Z34" s="211"/>
      <c r="AA34" s="211"/>
      <c r="AB34" s="211"/>
      <c r="AC34" s="211"/>
      <c r="AD34" s="211"/>
      <c r="AE34" s="211"/>
      <c r="AF34" s="211"/>
      <c r="AG34" s="211"/>
    </row>
    <row r="35" spans="1:33" x14ac:dyDescent="0.3">
      <c r="A35" s="211"/>
      <c r="B35" s="213"/>
      <c r="C35" s="211"/>
      <c r="D35" s="211"/>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c r="AE35" s="211"/>
      <c r="AF35" s="211"/>
      <c r="AG35" s="211"/>
    </row>
    <row r="36" spans="1:33" x14ac:dyDescent="0.3">
      <c r="A36" s="211"/>
      <c r="B36" s="213"/>
      <c r="C36" s="211"/>
      <c r="D36" s="211"/>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row>
    <row r="37" spans="1:33" x14ac:dyDescent="0.3">
      <c r="A37" s="211"/>
      <c r="B37" s="213"/>
      <c r="C37" s="211"/>
      <c r="D37" s="211"/>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row>
    <row r="38" spans="1:33" x14ac:dyDescent="0.3">
      <c r="A38" s="211"/>
      <c r="B38" s="213"/>
      <c r="C38" s="211"/>
      <c r="D38" s="211"/>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row>
    <row r="39" spans="1:33" x14ac:dyDescent="0.3">
      <c r="A39" s="211"/>
      <c r="B39" s="213"/>
      <c r="C39" s="211"/>
      <c r="D39" s="211"/>
      <c r="E39" s="211"/>
      <c r="F39" s="211"/>
      <c r="G39" s="211"/>
      <c r="H39" s="211"/>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1"/>
      <c r="AF39" s="211"/>
      <c r="AG39" s="211"/>
    </row>
    <row r="40" spans="1:33" x14ac:dyDescent="0.3">
      <c r="C40" s="211"/>
      <c r="D40" s="211"/>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row>
    <row r="41" spans="1:33" x14ac:dyDescent="0.3">
      <c r="C41" s="211"/>
      <c r="D41" s="211"/>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c r="AE41" s="211"/>
      <c r="AF41" s="211"/>
      <c r="AG41" s="211"/>
    </row>
    <row r="42" spans="1:33" x14ac:dyDescent="0.3">
      <c r="C42" s="211"/>
      <c r="D42" s="211"/>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row>
    <row r="43" spans="1:33" x14ac:dyDescent="0.3">
      <c r="C43" s="211"/>
      <c r="D43" s="211"/>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row>
    <row r="44" spans="1:33" x14ac:dyDescent="0.3">
      <c r="C44" s="211"/>
      <c r="D44" s="211"/>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row>
    <row r="45" spans="1:33" x14ac:dyDescent="0.3">
      <c r="C45" s="211"/>
      <c r="D45" s="211"/>
      <c r="E45" s="211"/>
      <c r="F45" s="211"/>
      <c r="G45" s="211"/>
      <c r="H45" s="211"/>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1"/>
    </row>
    <row r="46" spans="1:33" x14ac:dyDescent="0.3">
      <c r="C46" s="211"/>
      <c r="D46" s="211"/>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row>
    <row r="47" spans="1:33" x14ac:dyDescent="0.3">
      <c r="C47" s="211"/>
      <c r="D47" s="211"/>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row>
    <row r="48" spans="1:33" x14ac:dyDescent="0.3">
      <c r="C48" s="211"/>
      <c r="D48" s="211"/>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row>
    <row r="49" spans="3:33" x14ac:dyDescent="0.3">
      <c r="C49" s="211"/>
      <c r="D49" s="211"/>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row>
    <row r="50" spans="3:33" x14ac:dyDescent="0.3">
      <c r="C50" s="211"/>
      <c r="D50" s="211"/>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row>
    <row r="51" spans="3:33" x14ac:dyDescent="0.3">
      <c r="C51" s="211"/>
      <c r="D51" s="211"/>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row>
    <row r="52" spans="3:33" x14ac:dyDescent="0.3">
      <c r="C52" s="211"/>
      <c r="D52" s="211"/>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row>
    <row r="53" spans="3:33" x14ac:dyDescent="0.3">
      <c r="C53" s="211"/>
      <c r="D53" s="211"/>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row>
    <row r="54" spans="3:33" x14ac:dyDescent="0.3">
      <c r="C54" s="211"/>
      <c r="D54" s="211"/>
      <c r="E54" s="211"/>
      <c r="F54" s="211"/>
      <c r="G54" s="211"/>
      <c r="H54" s="211"/>
      <c r="I54" s="211"/>
      <c r="J54" s="211"/>
      <c r="K54" s="211"/>
      <c r="L54" s="211"/>
      <c r="M54" s="211"/>
      <c r="N54" s="211"/>
      <c r="O54" s="211"/>
      <c r="P54" s="211"/>
      <c r="Q54" s="211"/>
      <c r="R54" s="211"/>
      <c r="S54" s="211"/>
      <c r="T54" s="211"/>
      <c r="U54" s="211"/>
      <c r="V54" s="211"/>
      <c r="W54" s="211"/>
      <c r="X54" s="211"/>
      <c r="Y54" s="211"/>
      <c r="Z54" s="211"/>
      <c r="AA54" s="211"/>
      <c r="AB54" s="211"/>
      <c r="AC54" s="211"/>
      <c r="AD54" s="211"/>
      <c r="AE54" s="211"/>
      <c r="AF54" s="211"/>
      <c r="AG54" s="211"/>
    </row>
    <row r="55" spans="3:33" x14ac:dyDescent="0.3">
      <c r="C55" s="211"/>
      <c r="D55" s="211"/>
      <c r="E55" s="211"/>
      <c r="F55" s="211"/>
      <c r="G55" s="211"/>
      <c r="H55" s="211"/>
      <c r="I55" s="211"/>
      <c r="J55" s="211"/>
      <c r="K55" s="211"/>
      <c r="L55" s="211"/>
      <c r="M55" s="211"/>
      <c r="N55" s="211"/>
      <c r="O55" s="211"/>
      <c r="P55" s="211"/>
      <c r="Q55" s="211"/>
      <c r="R55" s="211"/>
      <c r="S55" s="211"/>
      <c r="T55" s="211"/>
      <c r="U55" s="211"/>
      <c r="V55" s="211"/>
      <c r="W55" s="211"/>
      <c r="X55" s="211"/>
      <c r="Y55" s="211"/>
      <c r="Z55" s="211"/>
      <c r="AA55" s="211"/>
      <c r="AB55" s="211"/>
      <c r="AC55" s="211"/>
      <c r="AD55" s="211"/>
      <c r="AE55" s="211"/>
      <c r="AF55" s="211"/>
      <c r="AG55" s="211"/>
    </row>
    <row r="56" spans="3:33" x14ac:dyDescent="0.3">
      <c r="C56" s="211"/>
      <c r="D56" s="211"/>
      <c r="E56" s="211"/>
      <c r="F56" s="211"/>
      <c r="G56" s="211"/>
      <c r="H56" s="211"/>
      <c r="I56" s="211"/>
      <c r="J56" s="211"/>
      <c r="K56" s="211"/>
      <c r="L56" s="211"/>
      <c r="M56" s="211"/>
      <c r="N56" s="211"/>
      <c r="O56" s="211"/>
      <c r="P56" s="211"/>
      <c r="Q56" s="211"/>
      <c r="R56" s="211"/>
      <c r="S56" s="211"/>
      <c r="T56" s="211"/>
      <c r="U56" s="211"/>
      <c r="V56" s="211"/>
      <c r="W56" s="211"/>
      <c r="X56" s="211"/>
      <c r="Y56" s="211"/>
      <c r="Z56" s="211"/>
      <c r="AA56" s="211"/>
      <c r="AB56" s="211"/>
      <c r="AC56" s="211"/>
      <c r="AD56" s="211"/>
      <c r="AE56" s="211"/>
      <c r="AF56" s="211"/>
      <c r="AG56" s="211"/>
    </row>
    <row r="57" spans="3:33" x14ac:dyDescent="0.3">
      <c r="C57" s="211"/>
      <c r="D57" s="211"/>
      <c r="E57" s="211"/>
      <c r="F57" s="211"/>
      <c r="G57" s="211"/>
      <c r="H57" s="211"/>
      <c r="I57" s="211"/>
      <c r="J57" s="211"/>
      <c r="K57" s="211"/>
      <c r="L57" s="211"/>
      <c r="M57" s="211"/>
      <c r="N57" s="211"/>
      <c r="O57" s="211"/>
      <c r="P57" s="211"/>
      <c r="Q57" s="211"/>
      <c r="R57" s="211"/>
      <c r="S57" s="211"/>
      <c r="T57" s="211"/>
      <c r="U57" s="211"/>
      <c r="V57" s="211"/>
      <c r="W57" s="211"/>
      <c r="X57" s="211"/>
      <c r="Y57" s="211"/>
      <c r="Z57" s="211"/>
      <c r="AA57" s="211"/>
      <c r="AB57" s="211"/>
      <c r="AC57" s="211"/>
      <c r="AD57" s="211"/>
      <c r="AE57" s="211"/>
      <c r="AF57" s="211"/>
      <c r="AG57" s="211"/>
    </row>
    <row r="58" spans="3:33" x14ac:dyDescent="0.3">
      <c r="C58" s="211"/>
      <c r="D58" s="211"/>
      <c r="E58" s="211"/>
      <c r="F58" s="211"/>
      <c r="G58" s="211"/>
      <c r="H58" s="211"/>
      <c r="I58" s="211"/>
      <c r="J58" s="211"/>
      <c r="K58" s="211"/>
      <c r="L58" s="211"/>
      <c r="M58" s="211"/>
      <c r="N58" s="211"/>
      <c r="O58" s="211"/>
      <c r="P58" s="211"/>
      <c r="Q58" s="211"/>
      <c r="R58" s="211"/>
      <c r="S58" s="211"/>
      <c r="T58" s="211"/>
      <c r="U58" s="211"/>
      <c r="V58" s="211"/>
      <c r="W58" s="211"/>
      <c r="X58" s="211"/>
      <c r="Y58" s="211"/>
      <c r="Z58" s="211"/>
      <c r="AA58" s="211"/>
      <c r="AB58" s="211"/>
      <c r="AC58" s="211"/>
      <c r="AD58" s="211"/>
      <c r="AE58" s="211"/>
      <c r="AF58" s="211"/>
      <c r="AG58" s="211"/>
    </row>
    <row r="59" spans="3:33" x14ac:dyDescent="0.3">
      <c r="C59" s="211"/>
      <c r="D59" s="211"/>
      <c r="E59" s="211"/>
      <c r="F59" s="211"/>
      <c r="G59" s="211"/>
      <c r="H59" s="211"/>
      <c r="I59" s="211"/>
      <c r="J59" s="211"/>
      <c r="K59" s="211"/>
      <c r="L59" s="211"/>
      <c r="M59" s="211"/>
      <c r="N59" s="211"/>
      <c r="O59" s="211"/>
      <c r="P59" s="211"/>
      <c r="Q59" s="211"/>
      <c r="R59" s="211"/>
      <c r="S59" s="211"/>
      <c r="T59" s="211"/>
      <c r="U59" s="211"/>
      <c r="V59" s="211"/>
      <c r="W59" s="211"/>
      <c r="X59" s="211"/>
      <c r="Y59" s="211"/>
      <c r="Z59" s="211"/>
      <c r="AA59" s="211"/>
      <c r="AB59" s="211"/>
      <c r="AC59" s="211"/>
      <c r="AD59" s="211"/>
      <c r="AE59" s="211"/>
      <c r="AF59" s="211"/>
      <c r="AG59" s="211"/>
    </row>
    <row r="60" spans="3:33" x14ac:dyDescent="0.3">
      <c r="C60" s="211"/>
      <c r="D60" s="211"/>
      <c r="E60" s="211"/>
      <c r="F60" s="211"/>
      <c r="G60" s="211"/>
      <c r="H60" s="211"/>
      <c r="I60" s="211"/>
      <c r="J60" s="211"/>
      <c r="K60" s="211"/>
      <c r="L60" s="211"/>
      <c r="M60" s="211"/>
      <c r="N60" s="211"/>
      <c r="O60" s="211"/>
      <c r="P60" s="211"/>
      <c r="Q60" s="211"/>
      <c r="R60" s="211"/>
      <c r="S60" s="211"/>
      <c r="T60" s="211"/>
      <c r="U60" s="211"/>
      <c r="V60" s="211"/>
      <c r="W60" s="211"/>
      <c r="X60" s="211"/>
      <c r="Y60" s="211"/>
      <c r="Z60" s="211"/>
      <c r="AA60" s="211"/>
      <c r="AB60" s="211"/>
      <c r="AC60" s="211"/>
      <c r="AD60" s="211"/>
      <c r="AE60" s="211"/>
      <c r="AF60" s="211"/>
      <c r="AG60" s="211"/>
    </row>
    <row r="61" spans="3:33" x14ac:dyDescent="0.3">
      <c r="C61" s="211"/>
      <c r="D61" s="211"/>
      <c r="E61" s="211"/>
      <c r="F61" s="211"/>
      <c r="G61" s="211"/>
      <c r="H61" s="211"/>
      <c r="I61" s="211"/>
      <c r="J61" s="211"/>
      <c r="K61" s="211"/>
      <c r="L61" s="211"/>
      <c r="M61" s="211"/>
      <c r="N61" s="211"/>
      <c r="O61" s="211"/>
      <c r="P61" s="211"/>
      <c r="Q61" s="211"/>
      <c r="R61" s="211"/>
      <c r="S61" s="211"/>
      <c r="T61" s="211"/>
      <c r="U61" s="211"/>
      <c r="V61" s="211"/>
      <c r="W61" s="211"/>
      <c r="X61" s="211"/>
      <c r="Y61" s="211"/>
      <c r="Z61" s="211"/>
      <c r="AA61" s="211"/>
      <c r="AB61" s="211"/>
      <c r="AC61" s="211"/>
      <c r="AD61" s="211"/>
      <c r="AE61" s="211"/>
      <c r="AF61" s="211"/>
      <c r="AG61" s="211"/>
    </row>
    <row r="62" spans="3:33" x14ac:dyDescent="0.3">
      <c r="C62" s="211"/>
      <c r="D62" s="211"/>
      <c r="E62" s="211"/>
      <c r="F62" s="211"/>
      <c r="G62" s="211"/>
      <c r="H62" s="211"/>
      <c r="I62" s="211"/>
      <c r="J62" s="211"/>
      <c r="K62" s="211"/>
      <c r="L62" s="211"/>
      <c r="M62" s="211"/>
      <c r="N62" s="211"/>
      <c r="O62" s="211"/>
      <c r="P62" s="211"/>
      <c r="Q62" s="211"/>
      <c r="R62" s="211"/>
      <c r="S62" s="211"/>
      <c r="T62" s="211"/>
      <c r="U62" s="211"/>
      <c r="V62" s="211"/>
      <c r="W62" s="211"/>
      <c r="X62" s="211"/>
      <c r="Y62" s="211"/>
      <c r="Z62" s="211"/>
      <c r="AA62" s="211"/>
      <c r="AB62" s="211"/>
      <c r="AC62" s="211"/>
      <c r="AD62" s="211"/>
      <c r="AE62" s="211"/>
      <c r="AF62" s="211"/>
      <c r="AG62" s="211"/>
    </row>
    <row r="63" spans="3:33" x14ac:dyDescent="0.3">
      <c r="C63" s="211"/>
      <c r="D63" s="211"/>
      <c r="E63" s="211"/>
      <c r="F63" s="211"/>
      <c r="G63" s="211"/>
      <c r="H63" s="211"/>
      <c r="I63" s="211"/>
      <c r="J63" s="211"/>
      <c r="K63" s="211"/>
      <c r="L63" s="211"/>
      <c r="M63" s="211"/>
      <c r="N63" s="211"/>
      <c r="O63" s="211"/>
      <c r="P63" s="211"/>
      <c r="Q63" s="211"/>
      <c r="R63" s="211"/>
      <c r="S63" s="211"/>
      <c r="T63" s="211"/>
      <c r="U63" s="211"/>
      <c r="V63" s="211"/>
      <c r="W63" s="211"/>
      <c r="X63" s="211"/>
      <c r="Y63" s="211"/>
      <c r="Z63" s="211"/>
      <c r="AA63" s="211"/>
      <c r="AB63" s="211"/>
      <c r="AC63" s="211"/>
      <c r="AD63" s="211"/>
      <c r="AE63" s="211"/>
      <c r="AF63" s="211"/>
      <c r="AG63" s="211"/>
    </row>
    <row r="64" spans="3:33" x14ac:dyDescent="0.3">
      <c r="C64" s="211"/>
      <c r="D64" s="211"/>
      <c r="E64" s="211"/>
      <c r="F64" s="211"/>
      <c r="G64" s="211"/>
      <c r="H64" s="211"/>
      <c r="I64" s="211"/>
      <c r="J64" s="211"/>
      <c r="K64" s="211"/>
      <c r="L64" s="211"/>
      <c r="M64" s="211"/>
      <c r="N64" s="211"/>
      <c r="O64" s="211"/>
      <c r="P64" s="211"/>
      <c r="Q64" s="211"/>
      <c r="R64" s="211"/>
      <c r="S64" s="211"/>
      <c r="T64" s="211"/>
      <c r="U64" s="211"/>
      <c r="V64" s="211"/>
      <c r="W64" s="211"/>
      <c r="X64" s="211"/>
      <c r="Y64" s="211"/>
      <c r="Z64" s="211"/>
      <c r="AA64" s="211"/>
      <c r="AB64" s="211"/>
      <c r="AC64" s="211"/>
      <c r="AD64" s="211"/>
      <c r="AE64" s="211"/>
      <c r="AF64" s="211"/>
      <c r="AG64" s="211"/>
    </row>
    <row r="65" spans="3:33" x14ac:dyDescent="0.3">
      <c r="C65" s="211"/>
      <c r="D65" s="211"/>
      <c r="E65" s="211"/>
      <c r="F65" s="211"/>
      <c r="G65" s="211"/>
      <c r="H65" s="211"/>
      <c r="I65" s="211"/>
      <c r="J65" s="211"/>
      <c r="K65" s="211"/>
      <c r="L65" s="211"/>
      <c r="M65" s="211"/>
      <c r="N65" s="211"/>
      <c r="O65" s="211"/>
      <c r="P65" s="211"/>
      <c r="Q65" s="211"/>
      <c r="R65" s="211"/>
      <c r="S65" s="211"/>
      <c r="T65" s="211"/>
      <c r="U65" s="211"/>
      <c r="V65" s="211"/>
      <c r="W65" s="211"/>
      <c r="X65" s="211"/>
      <c r="Y65" s="211"/>
      <c r="Z65" s="211"/>
      <c r="AA65" s="211"/>
      <c r="AB65" s="211"/>
      <c r="AC65" s="211"/>
      <c r="AD65" s="211"/>
      <c r="AE65" s="211"/>
      <c r="AF65" s="211"/>
      <c r="AG65" s="211"/>
    </row>
    <row r="66" spans="3:33" x14ac:dyDescent="0.3">
      <c r="C66" s="211"/>
      <c r="D66" s="211"/>
      <c r="E66" s="211"/>
      <c r="F66" s="211"/>
      <c r="G66" s="211"/>
      <c r="H66" s="211"/>
      <c r="I66" s="211"/>
      <c r="J66" s="211"/>
      <c r="K66" s="211"/>
      <c r="L66" s="211"/>
      <c r="M66" s="211"/>
      <c r="N66" s="211"/>
      <c r="O66" s="211"/>
      <c r="P66" s="211"/>
      <c r="Q66" s="211"/>
      <c r="R66" s="211"/>
      <c r="S66" s="211"/>
      <c r="T66" s="211"/>
      <c r="U66" s="211"/>
      <c r="V66" s="211"/>
      <c r="W66" s="211"/>
      <c r="X66" s="211"/>
      <c r="Y66" s="211"/>
      <c r="Z66" s="211"/>
      <c r="AA66" s="211"/>
      <c r="AB66" s="211"/>
      <c r="AC66" s="211"/>
      <c r="AD66" s="211"/>
      <c r="AE66" s="211"/>
      <c r="AF66" s="211"/>
      <c r="AG66" s="211"/>
    </row>
    <row r="67" spans="3:33" x14ac:dyDescent="0.3">
      <c r="C67" s="211"/>
      <c r="D67" s="211"/>
      <c r="E67" s="211"/>
      <c r="F67" s="211"/>
      <c r="G67" s="211"/>
      <c r="H67" s="211"/>
      <c r="I67" s="211"/>
      <c r="J67" s="211"/>
      <c r="K67" s="211"/>
      <c r="L67" s="211"/>
      <c r="M67" s="211"/>
      <c r="N67" s="211"/>
      <c r="O67" s="211"/>
      <c r="P67" s="211"/>
      <c r="Q67" s="211"/>
      <c r="R67" s="211"/>
      <c r="S67" s="211"/>
      <c r="T67" s="211"/>
      <c r="U67" s="211"/>
      <c r="V67" s="211"/>
      <c r="W67" s="211"/>
      <c r="X67" s="211"/>
      <c r="Y67" s="211"/>
      <c r="Z67" s="211"/>
      <c r="AA67" s="211"/>
      <c r="AB67" s="211"/>
      <c r="AC67" s="211"/>
      <c r="AD67" s="211"/>
      <c r="AE67" s="211"/>
      <c r="AF67" s="211"/>
      <c r="AG67" s="211"/>
    </row>
    <row r="68" spans="3:33" x14ac:dyDescent="0.3">
      <c r="C68" s="211"/>
      <c r="D68" s="211"/>
      <c r="E68" s="211"/>
      <c r="F68" s="211"/>
      <c r="G68" s="211"/>
      <c r="H68" s="211"/>
      <c r="I68" s="211"/>
      <c r="J68" s="211"/>
      <c r="K68" s="211"/>
      <c r="L68" s="211"/>
      <c r="M68" s="211"/>
      <c r="N68" s="211"/>
      <c r="O68" s="211"/>
      <c r="P68" s="211"/>
      <c r="Q68" s="211"/>
      <c r="R68" s="211"/>
      <c r="S68" s="211"/>
      <c r="T68" s="211"/>
      <c r="U68" s="211"/>
      <c r="V68" s="211"/>
      <c r="W68" s="211"/>
      <c r="X68" s="211"/>
      <c r="Y68" s="211"/>
      <c r="Z68" s="211"/>
      <c r="AA68" s="211"/>
      <c r="AB68" s="211"/>
      <c r="AC68" s="211"/>
      <c r="AD68" s="211"/>
      <c r="AE68" s="211"/>
      <c r="AF68" s="211"/>
      <c r="AG68" s="211"/>
    </row>
    <row r="69" spans="3:33" x14ac:dyDescent="0.3">
      <c r="C69" s="211"/>
      <c r="D69" s="211"/>
      <c r="E69" s="211"/>
      <c r="F69" s="211"/>
      <c r="G69" s="211"/>
      <c r="H69" s="211"/>
      <c r="I69" s="211"/>
      <c r="J69" s="211"/>
      <c r="K69" s="211"/>
      <c r="L69" s="211"/>
      <c r="M69" s="211"/>
      <c r="N69" s="211"/>
      <c r="O69" s="211"/>
      <c r="P69" s="211"/>
      <c r="Q69" s="211"/>
      <c r="R69" s="211"/>
      <c r="S69" s="211"/>
      <c r="T69" s="211"/>
      <c r="U69" s="211"/>
      <c r="V69" s="211"/>
      <c r="W69" s="211"/>
      <c r="X69" s="211"/>
      <c r="Y69" s="211"/>
      <c r="Z69" s="211"/>
      <c r="AA69" s="211"/>
      <c r="AB69" s="211"/>
      <c r="AC69" s="211"/>
      <c r="AD69" s="211"/>
      <c r="AE69" s="211"/>
      <c r="AF69" s="211"/>
      <c r="AG69" s="211"/>
    </row>
    <row r="70" spans="3:33" x14ac:dyDescent="0.3">
      <c r="C70" s="211"/>
      <c r="D70" s="211"/>
      <c r="E70" s="211"/>
      <c r="F70" s="211"/>
      <c r="G70" s="211"/>
      <c r="H70" s="211"/>
      <c r="I70" s="211"/>
      <c r="J70" s="211"/>
      <c r="K70" s="211"/>
      <c r="L70" s="211"/>
      <c r="M70" s="211"/>
      <c r="N70" s="211"/>
      <c r="O70" s="211"/>
      <c r="P70" s="211"/>
      <c r="Q70" s="211"/>
      <c r="R70" s="211"/>
      <c r="S70" s="211"/>
      <c r="T70" s="211"/>
      <c r="U70" s="211"/>
      <c r="V70" s="211"/>
      <c r="W70" s="211"/>
      <c r="X70" s="211"/>
      <c r="Y70" s="211"/>
      <c r="Z70" s="211"/>
      <c r="AA70" s="211"/>
      <c r="AB70" s="211"/>
      <c r="AC70" s="211"/>
      <c r="AD70" s="211"/>
      <c r="AE70" s="211"/>
      <c r="AF70" s="211"/>
      <c r="AG70" s="211"/>
    </row>
    <row r="71" spans="3:33" x14ac:dyDescent="0.3">
      <c r="C71" s="211"/>
      <c r="D71" s="211"/>
      <c r="E71" s="211"/>
      <c r="F71" s="211"/>
      <c r="G71" s="211"/>
      <c r="H71" s="211"/>
      <c r="I71" s="211"/>
      <c r="J71" s="211"/>
      <c r="K71" s="211"/>
      <c r="L71" s="211"/>
      <c r="M71" s="211"/>
      <c r="N71" s="211"/>
      <c r="O71" s="211"/>
      <c r="P71" s="211"/>
      <c r="Q71" s="211"/>
      <c r="R71" s="211"/>
      <c r="S71" s="211"/>
      <c r="T71" s="211"/>
      <c r="U71" s="211"/>
      <c r="V71" s="211"/>
      <c r="W71" s="211"/>
      <c r="X71" s="211"/>
      <c r="Y71" s="211"/>
      <c r="Z71" s="211"/>
      <c r="AA71" s="211"/>
      <c r="AB71" s="211"/>
      <c r="AC71" s="211"/>
      <c r="AD71" s="211"/>
      <c r="AE71" s="211"/>
      <c r="AF71" s="211"/>
      <c r="AG71" s="211"/>
    </row>
    <row r="72" spans="3:33" x14ac:dyDescent="0.3">
      <c r="C72" s="211"/>
      <c r="D72" s="211"/>
      <c r="E72" s="211"/>
      <c r="F72" s="211"/>
      <c r="G72" s="211"/>
      <c r="H72" s="211"/>
      <c r="I72" s="211"/>
      <c r="J72" s="211"/>
      <c r="K72" s="211"/>
      <c r="L72" s="211"/>
      <c r="M72" s="211"/>
      <c r="N72" s="211"/>
      <c r="O72" s="211"/>
      <c r="P72" s="211"/>
      <c r="Q72" s="211"/>
      <c r="R72" s="211"/>
      <c r="S72" s="211"/>
      <c r="T72" s="211"/>
      <c r="U72" s="211"/>
      <c r="V72" s="211"/>
      <c r="W72" s="211"/>
      <c r="X72" s="211"/>
      <c r="Y72" s="211"/>
      <c r="Z72" s="211"/>
      <c r="AA72" s="211"/>
      <c r="AB72" s="211"/>
      <c r="AC72" s="211"/>
      <c r="AD72" s="211"/>
      <c r="AE72" s="211"/>
      <c r="AF72" s="211"/>
      <c r="AG72" s="211"/>
    </row>
    <row r="73" spans="3:33" x14ac:dyDescent="0.3">
      <c r="C73" s="211"/>
      <c r="D73" s="211"/>
      <c r="E73" s="211"/>
      <c r="F73" s="211"/>
      <c r="G73" s="211"/>
      <c r="H73" s="211"/>
      <c r="I73" s="211"/>
      <c r="J73" s="211"/>
      <c r="K73" s="211"/>
      <c r="L73" s="211"/>
      <c r="M73" s="211"/>
      <c r="N73" s="211"/>
      <c r="O73" s="211"/>
      <c r="P73" s="211"/>
      <c r="Q73" s="211"/>
      <c r="R73" s="211"/>
      <c r="S73" s="211"/>
      <c r="T73" s="211"/>
      <c r="U73" s="211"/>
      <c r="V73" s="211"/>
      <c r="W73" s="211"/>
      <c r="X73" s="211"/>
      <c r="Y73" s="211"/>
      <c r="Z73" s="211"/>
      <c r="AA73" s="211"/>
      <c r="AB73" s="211"/>
      <c r="AC73" s="211"/>
      <c r="AD73" s="211"/>
      <c r="AE73" s="211"/>
      <c r="AF73" s="211"/>
      <c r="AG73" s="211"/>
    </row>
    <row r="74" spans="3:33" x14ac:dyDescent="0.3">
      <c r="C74" s="211"/>
      <c r="D74" s="211"/>
      <c r="E74" s="211"/>
      <c r="F74" s="211"/>
      <c r="G74" s="211"/>
      <c r="H74" s="211"/>
      <c r="I74" s="211"/>
      <c r="J74" s="211"/>
      <c r="K74" s="211"/>
      <c r="L74" s="211"/>
      <c r="M74" s="211"/>
      <c r="N74" s="211"/>
      <c r="O74" s="211"/>
      <c r="P74" s="211"/>
      <c r="Q74" s="211"/>
      <c r="R74" s="211"/>
      <c r="S74" s="211"/>
      <c r="T74" s="211"/>
      <c r="U74" s="211"/>
      <c r="V74" s="211"/>
      <c r="W74" s="211"/>
      <c r="X74" s="211"/>
      <c r="Y74" s="211"/>
      <c r="Z74" s="211"/>
      <c r="AA74" s="211"/>
      <c r="AB74" s="211"/>
      <c r="AC74" s="211"/>
      <c r="AD74" s="211"/>
      <c r="AE74" s="211"/>
      <c r="AF74" s="211"/>
      <c r="AG74" s="211"/>
    </row>
    <row r="75" spans="3:33" x14ac:dyDescent="0.3">
      <c r="C75" s="211"/>
      <c r="D75" s="211"/>
      <c r="E75" s="211"/>
      <c r="F75" s="211"/>
      <c r="G75" s="211"/>
      <c r="H75" s="211"/>
      <c r="I75" s="211"/>
      <c r="J75" s="211"/>
      <c r="K75" s="211"/>
      <c r="L75" s="211"/>
      <c r="M75" s="211"/>
      <c r="N75" s="211"/>
      <c r="O75" s="211"/>
      <c r="P75" s="211"/>
      <c r="Q75" s="211"/>
      <c r="R75" s="211"/>
      <c r="S75" s="211"/>
      <c r="T75" s="211"/>
      <c r="U75" s="211"/>
      <c r="V75" s="211"/>
      <c r="W75" s="211"/>
      <c r="X75" s="211"/>
      <c r="Y75" s="211"/>
      <c r="Z75" s="211"/>
      <c r="AA75" s="211"/>
      <c r="AB75" s="211"/>
      <c r="AC75" s="211"/>
      <c r="AD75" s="211"/>
      <c r="AE75" s="211"/>
      <c r="AF75" s="211"/>
      <c r="AG75" s="211"/>
    </row>
    <row r="76" spans="3:33" x14ac:dyDescent="0.3">
      <c r="C76" s="211"/>
      <c r="D76" s="211"/>
      <c r="E76" s="211"/>
      <c r="F76" s="211"/>
      <c r="G76" s="211"/>
      <c r="H76" s="211"/>
      <c r="I76" s="211"/>
      <c r="J76" s="211"/>
      <c r="K76" s="211"/>
      <c r="L76" s="211"/>
      <c r="M76" s="211"/>
      <c r="N76" s="211"/>
      <c r="O76" s="211"/>
      <c r="P76" s="211"/>
      <c r="Q76" s="211"/>
      <c r="R76" s="211"/>
      <c r="S76" s="211"/>
      <c r="T76" s="211"/>
      <c r="U76" s="211"/>
      <c r="V76" s="211"/>
      <c r="W76" s="211"/>
      <c r="X76" s="211"/>
      <c r="Y76" s="211"/>
      <c r="Z76" s="211"/>
      <c r="AA76" s="211"/>
      <c r="AB76" s="211"/>
      <c r="AC76" s="211"/>
      <c r="AD76" s="211"/>
      <c r="AE76" s="211"/>
      <c r="AF76" s="211"/>
      <c r="AG76" s="211"/>
    </row>
    <row r="77" spans="3:33" x14ac:dyDescent="0.3">
      <c r="C77" s="211"/>
      <c r="D77" s="211"/>
      <c r="E77" s="211"/>
      <c r="F77" s="211"/>
      <c r="G77" s="211"/>
      <c r="H77" s="211"/>
      <c r="I77" s="211"/>
      <c r="J77" s="211"/>
      <c r="K77" s="211"/>
      <c r="L77" s="211"/>
      <c r="M77" s="211"/>
      <c r="N77" s="211"/>
      <c r="O77" s="211"/>
      <c r="P77" s="211"/>
      <c r="Q77" s="211"/>
      <c r="R77" s="211"/>
      <c r="S77" s="211"/>
      <c r="T77" s="211"/>
      <c r="U77" s="211"/>
      <c r="V77" s="211"/>
      <c r="W77" s="211"/>
      <c r="X77" s="211"/>
      <c r="Y77" s="211"/>
      <c r="Z77" s="211"/>
      <c r="AA77" s="211"/>
      <c r="AB77" s="211"/>
      <c r="AC77" s="211"/>
      <c r="AD77" s="211"/>
      <c r="AE77" s="211"/>
      <c r="AF77" s="211"/>
      <c r="AG77" s="211"/>
    </row>
    <row r="78" spans="3:33" x14ac:dyDescent="0.3">
      <c r="C78" s="211"/>
      <c r="D78" s="211"/>
      <c r="E78" s="211"/>
      <c r="F78" s="211"/>
      <c r="G78" s="211"/>
      <c r="H78" s="211"/>
      <c r="I78" s="211"/>
      <c r="J78" s="211"/>
      <c r="K78" s="211"/>
      <c r="L78" s="211"/>
      <c r="M78" s="211"/>
      <c r="N78" s="211"/>
      <c r="O78" s="211"/>
      <c r="P78" s="211"/>
      <c r="Q78" s="211"/>
      <c r="R78" s="211"/>
      <c r="S78" s="211"/>
      <c r="T78" s="211"/>
      <c r="U78" s="211"/>
      <c r="V78" s="211"/>
      <c r="W78" s="211"/>
      <c r="X78" s="211"/>
      <c r="Y78" s="211"/>
      <c r="Z78" s="211"/>
      <c r="AA78" s="211"/>
      <c r="AB78" s="211"/>
      <c r="AC78" s="211"/>
      <c r="AD78" s="211"/>
      <c r="AE78" s="211"/>
      <c r="AF78" s="211"/>
      <c r="AG78" s="211"/>
    </row>
    <row r="79" spans="3:33" x14ac:dyDescent="0.3">
      <c r="C79" s="211"/>
      <c r="D79" s="211"/>
      <c r="E79" s="211"/>
      <c r="F79" s="211"/>
      <c r="G79" s="211"/>
      <c r="H79" s="211"/>
      <c r="I79" s="211"/>
      <c r="J79" s="211"/>
      <c r="K79" s="211"/>
      <c r="L79" s="211"/>
      <c r="M79" s="211"/>
      <c r="N79" s="211"/>
      <c r="O79" s="211"/>
      <c r="P79" s="211"/>
      <c r="Q79" s="211"/>
      <c r="R79" s="211"/>
      <c r="S79" s="211"/>
      <c r="T79" s="211"/>
      <c r="U79" s="211"/>
      <c r="V79" s="211"/>
      <c r="W79" s="211"/>
      <c r="X79" s="211"/>
      <c r="Y79" s="211"/>
      <c r="Z79" s="211"/>
      <c r="AA79" s="211"/>
      <c r="AB79" s="211"/>
      <c r="AC79" s="211"/>
      <c r="AD79" s="211"/>
      <c r="AE79" s="211"/>
      <c r="AF79" s="211"/>
      <c r="AG79" s="211"/>
    </row>
    <row r="80" spans="3:33" x14ac:dyDescent="0.3">
      <c r="C80" s="211"/>
      <c r="D80" s="211"/>
      <c r="E80" s="211"/>
      <c r="F80" s="211"/>
      <c r="G80" s="211"/>
      <c r="H80" s="211"/>
      <c r="I80" s="211"/>
      <c r="J80" s="211"/>
      <c r="K80" s="211"/>
      <c r="L80" s="211"/>
      <c r="M80" s="211"/>
      <c r="N80" s="211"/>
      <c r="O80" s="211"/>
      <c r="P80" s="211"/>
      <c r="Q80" s="211"/>
      <c r="R80" s="211"/>
      <c r="S80" s="211"/>
      <c r="T80" s="211"/>
      <c r="U80" s="211"/>
      <c r="V80" s="211"/>
      <c r="W80" s="211"/>
      <c r="X80" s="211"/>
      <c r="Y80" s="211"/>
      <c r="Z80" s="211"/>
      <c r="AA80" s="211"/>
      <c r="AB80" s="211"/>
      <c r="AC80" s="211"/>
      <c r="AD80" s="211"/>
      <c r="AE80" s="211"/>
      <c r="AF80" s="211"/>
      <c r="AG80" s="211"/>
    </row>
    <row r="81" spans="3:33" x14ac:dyDescent="0.3">
      <c r="C81" s="211"/>
      <c r="D81" s="211"/>
      <c r="E81" s="211"/>
      <c r="F81" s="211"/>
      <c r="G81" s="211"/>
      <c r="H81" s="211"/>
      <c r="I81" s="211"/>
      <c r="J81" s="211"/>
      <c r="K81" s="211"/>
      <c r="L81" s="211"/>
      <c r="M81" s="211"/>
      <c r="N81" s="211"/>
      <c r="O81" s="211"/>
      <c r="P81" s="211"/>
      <c r="Q81" s="211"/>
      <c r="R81" s="211"/>
      <c r="S81" s="211"/>
      <c r="T81" s="211"/>
      <c r="U81" s="211"/>
      <c r="V81" s="211"/>
      <c r="W81" s="211"/>
      <c r="X81" s="211"/>
      <c r="Y81" s="211"/>
      <c r="Z81" s="211"/>
      <c r="AA81" s="211"/>
      <c r="AB81" s="211"/>
      <c r="AC81" s="211"/>
      <c r="AD81" s="211"/>
      <c r="AE81" s="211"/>
      <c r="AF81" s="211"/>
      <c r="AG81" s="211"/>
    </row>
    <row r="82" spans="3:33" x14ac:dyDescent="0.3">
      <c r="C82" s="211"/>
      <c r="D82" s="211"/>
      <c r="E82" s="211"/>
      <c r="F82" s="211"/>
      <c r="G82" s="211"/>
      <c r="H82" s="211"/>
      <c r="I82" s="211"/>
      <c r="J82" s="211"/>
      <c r="K82" s="211"/>
      <c r="L82" s="211"/>
      <c r="M82" s="211"/>
      <c r="N82" s="211"/>
      <c r="O82" s="211"/>
      <c r="P82" s="211"/>
      <c r="Q82" s="211"/>
      <c r="R82" s="211"/>
      <c r="S82" s="211"/>
      <c r="T82" s="211"/>
      <c r="U82" s="211"/>
      <c r="V82" s="211"/>
      <c r="W82" s="211"/>
      <c r="X82" s="211"/>
      <c r="Y82" s="211"/>
      <c r="Z82" s="211"/>
      <c r="AA82" s="211"/>
      <c r="AB82" s="211"/>
      <c r="AC82" s="211"/>
      <c r="AD82" s="211"/>
      <c r="AE82" s="211"/>
      <c r="AF82" s="211"/>
      <c r="AG82" s="211"/>
    </row>
    <row r="83" spans="3:33" x14ac:dyDescent="0.3">
      <c r="C83" s="211"/>
      <c r="D83" s="211"/>
      <c r="E83" s="211"/>
      <c r="F83" s="211"/>
      <c r="G83" s="211"/>
      <c r="H83" s="211"/>
      <c r="I83" s="211"/>
      <c r="J83" s="211"/>
      <c r="K83" s="211"/>
      <c r="L83" s="211"/>
      <c r="M83" s="211"/>
      <c r="N83" s="211"/>
      <c r="O83" s="211"/>
      <c r="P83" s="211"/>
      <c r="Q83" s="211"/>
      <c r="R83" s="211"/>
      <c r="S83" s="211"/>
      <c r="T83" s="211"/>
      <c r="U83" s="211"/>
      <c r="V83" s="211"/>
      <c r="W83" s="211"/>
      <c r="X83" s="211"/>
      <c r="Y83" s="211"/>
      <c r="Z83" s="211"/>
      <c r="AA83" s="211"/>
      <c r="AB83" s="211"/>
      <c r="AC83" s="211"/>
      <c r="AD83" s="211"/>
      <c r="AE83" s="211"/>
      <c r="AF83" s="211"/>
      <c r="AG83" s="211"/>
    </row>
    <row r="84" spans="3:33" x14ac:dyDescent="0.3">
      <c r="C84" s="211"/>
      <c r="D84" s="211"/>
      <c r="E84" s="211"/>
      <c r="F84" s="211"/>
      <c r="G84" s="211"/>
      <c r="H84" s="211"/>
      <c r="I84" s="211"/>
      <c r="J84" s="211"/>
      <c r="K84" s="211"/>
      <c r="L84" s="211"/>
      <c r="M84" s="211"/>
      <c r="N84" s="211"/>
      <c r="O84" s="211"/>
      <c r="P84" s="211"/>
      <c r="Q84" s="211"/>
      <c r="R84" s="211"/>
      <c r="S84" s="211"/>
      <c r="T84" s="211"/>
      <c r="U84" s="211"/>
      <c r="V84" s="211"/>
      <c r="W84" s="211"/>
      <c r="X84" s="211"/>
      <c r="Y84" s="211"/>
      <c r="Z84" s="211"/>
      <c r="AA84" s="211"/>
      <c r="AB84" s="211"/>
      <c r="AC84" s="211"/>
      <c r="AD84" s="211"/>
      <c r="AE84" s="211"/>
      <c r="AF84" s="211"/>
      <c r="AG84" s="211"/>
    </row>
    <row r="85" spans="3:33" x14ac:dyDescent="0.3">
      <c r="C85" s="211"/>
      <c r="D85" s="211"/>
      <c r="E85" s="211"/>
      <c r="F85" s="211"/>
      <c r="G85" s="211"/>
      <c r="H85" s="211"/>
      <c r="I85" s="211"/>
      <c r="J85" s="211"/>
      <c r="K85" s="211"/>
      <c r="L85" s="211"/>
      <c r="M85" s="211"/>
      <c r="N85" s="211"/>
      <c r="O85" s="211"/>
      <c r="P85" s="211"/>
      <c r="Q85" s="211"/>
      <c r="R85" s="211"/>
      <c r="S85" s="211"/>
      <c r="T85" s="211"/>
      <c r="U85" s="211"/>
      <c r="V85" s="211"/>
      <c r="W85" s="211"/>
      <c r="X85" s="211"/>
      <c r="Y85" s="211"/>
      <c r="Z85" s="211"/>
      <c r="AA85" s="211"/>
      <c r="AB85" s="211"/>
      <c r="AC85" s="211"/>
      <c r="AD85" s="211"/>
      <c r="AE85" s="211"/>
      <c r="AF85" s="211"/>
      <c r="AG85" s="211"/>
    </row>
    <row r="86" spans="3:33" x14ac:dyDescent="0.3">
      <c r="C86" s="211"/>
      <c r="D86" s="211"/>
      <c r="E86" s="211"/>
      <c r="F86" s="211"/>
      <c r="G86" s="211"/>
      <c r="H86" s="211"/>
      <c r="I86" s="211"/>
      <c r="J86" s="211"/>
      <c r="K86" s="211"/>
      <c r="L86" s="211"/>
      <c r="M86" s="211"/>
      <c r="N86" s="211"/>
      <c r="O86" s="211"/>
      <c r="P86" s="211"/>
      <c r="Q86" s="211"/>
      <c r="R86" s="211"/>
      <c r="S86" s="211"/>
      <c r="T86" s="211"/>
      <c r="U86" s="211"/>
      <c r="V86" s="211"/>
      <c r="W86" s="211"/>
      <c r="X86" s="211"/>
      <c r="Y86" s="211"/>
      <c r="Z86" s="211"/>
      <c r="AA86" s="211"/>
      <c r="AB86" s="211"/>
      <c r="AC86" s="211"/>
      <c r="AD86" s="211"/>
      <c r="AE86" s="211"/>
      <c r="AF86" s="211"/>
      <c r="AG86" s="211"/>
    </row>
    <row r="87" spans="3:33" x14ac:dyDescent="0.3">
      <c r="C87" s="211"/>
      <c r="D87" s="211"/>
      <c r="E87" s="211"/>
      <c r="F87" s="211"/>
      <c r="G87" s="211"/>
      <c r="H87" s="211"/>
      <c r="I87" s="211"/>
      <c r="J87" s="211"/>
      <c r="K87" s="211"/>
      <c r="L87" s="211"/>
      <c r="M87" s="211"/>
      <c r="N87" s="211"/>
      <c r="O87" s="211"/>
      <c r="P87" s="211"/>
      <c r="Q87" s="211"/>
      <c r="R87" s="211"/>
      <c r="S87" s="211"/>
      <c r="T87" s="211"/>
      <c r="U87" s="211"/>
      <c r="V87" s="211"/>
      <c r="W87" s="211"/>
      <c r="X87" s="211"/>
      <c r="Y87" s="211"/>
      <c r="Z87" s="211"/>
      <c r="AA87" s="211"/>
      <c r="AB87" s="211"/>
      <c r="AC87" s="211"/>
      <c r="AD87" s="211"/>
      <c r="AE87" s="211"/>
      <c r="AF87" s="211"/>
      <c r="AG87" s="211"/>
    </row>
    <row r="88" spans="3:33" x14ac:dyDescent="0.3">
      <c r="C88" s="211"/>
      <c r="D88" s="211"/>
      <c r="E88" s="211"/>
      <c r="F88" s="211"/>
      <c r="G88" s="211"/>
      <c r="H88" s="211"/>
      <c r="I88" s="211"/>
      <c r="J88" s="211"/>
      <c r="K88" s="211"/>
      <c r="L88" s="211"/>
      <c r="M88" s="211"/>
      <c r="N88" s="211"/>
      <c r="O88" s="211"/>
      <c r="P88" s="211"/>
      <c r="Q88" s="211"/>
      <c r="R88" s="211"/>
      <c r="S88" s="211"/>
      <c r="T88" s="211"/>
      <c r="U88" s="211"/>
      <c r="V88" s="211"/>
      <c r="W88" s="211"/>
      <c r="X88" s="211"/>
      <c r="Y88" s="211"/>
      <c r="Z88" s="211"/>
      <c r="AA88" s="211"/>
      <c r="AB88" s="211"/>
      <c r="AC88" s="211"/>
      <c r="AD88" s="211"/>
      <c r="AE88" s="211"/>
      <c r="AF88" s="211"/>
      <c r="AG88" s="211"/>
    </row>
    <row r="89" spans="3:33" x14ac:dyDescent="0.3">
      <c r="C89" s="211"/>
      <c r="D89" s="211"/>
      <c r="E89" s="211"/>
      <c r="F89" s="211"/>
      <c r="G89" s="211"/>
      <c r="H89" s="211"/>
      <c r="I89" s="211"/>
      <c r="J89" s="211"/>
      <c r="K89" s="211"/>
      <c r="L89" s="211"/>
      <c r="M89" s="211"/>
      <c r="N89" s="211"/>
      <c r="O89" s="211"/>
      <c r="P89" s="211"/>
      <c r="Q89" s="211"/>
      <c r="R89" s="211"/>
      <c r="S89" s="211"/>
      <c r="T89" s="211"/>
      <c r="U89" s="211"/>
      <c r="V89" s="211"/>
      <c r="W89" s="211"/>
      <c r="X89" s="211"/>
      <c r="Y89" s="211"/>
      <c r="Z89" s="211"/>
      <c r="AA89" s="211"/>
      <c r="AB89" s="211"/>
      <c r="AC89" s="211"/>
      <c r="AD89" s="211"/>
      <c r="AE89" s="211"/>
      <c r="AF89" s="211"/>
      <c r="AG89" s="211"/>
    </row>
    <row r="90" spans="3:33" x14ac:dyDescent="0.3">
      <c r="C90" s="211"/>
      <c r="D90" s="211"/>
      <c r="E90" s="211"/>
      <c r="F90" s="211"/>
      <c r="G90" s="211"/>
      <c r="H90" s="211"/>
      <c r="I90" s="211"/>
      <c r="J90" s="211"/>
      <c r="K90" s="211"/>
      <c r="L90" s="211"/>
      <c r="M90" s="211"/>
      <c r="N90" s="211"/>
      <c r="O90" s="211"/>
      <c r="P90" s="211"/>
      <c r="Q90" s="211"/>
      <c r="R90" s="211"/>
      <c r="S90" s="211"/>
      <c r="T90" s="211"/>
      <c r="U90" s="211"/>
      <c r="V90" s="211"/>
      <c r="W90" s="211"/>
      <c r="X90" s="211"/>
      <c r="Y90" s="211"/>
      <c r="Z90" s="211"/>
      <c r="AA90" s="211"/>
      <c r="AB90" s="211"/>
      <c r="AC90" s="211"/>
      <c r="AD90" s="211"/>
      <c r="AE90" s="211"/>
      <c r="AF90" s="211"/>
      <c r="AG90" s="211"/>
    </row>
    <row r="91" spans="3:33" x14ac:dyDescent="0.3">
      <c r="C91" s="211"/>
      <c r="D91" s="211"/>
      <c r="E91" s="211"/>
      <c r="F91" s="211"/>
      <c r="G91" s="211"/>
      <c r="H91" s="211"/>
      <c r="I91" s="211"/>
      <c r="J91" s="211"/>
      <c r="K91" s="211"/>
      <c r="L91" s="211"/>
      <c r="M91" s="211"/>
      <c r="N91" s="211"/>
      <c r="O91" s="211"/>
      <c r="P91" s="211"/>
      <c r="Q91" s="211"/>
      <c r="R91" s="211"/>
      <c r="S91" s="211"/>
      <c r="T91" s="211"/>
      <c r="U91" s="211"/>
      <c r="V91" s="211"/>
      <c r="W91" s="211"/>
      <c r="X91" s="211"/>
      <c r="Y91" s="211"/>
      <c r="Z91" s="211"/>
      <c r="AA91" s="211"/>
      <c r="AB91" s="211"/>
      <c r="AC91" s="211"/>
      <c r="AD91" s="211"/>
      <c r="AE91" s="211"/>
      <c r="AF91" s="211"/>
      <c r="AG91" s="211"/>
    </row>
    <row r="92" spans="3:33" x14ac:dyDescent="0.3">
      <c r="C92" s="211"/>
      <c r="D92" s="211"/>
      <c r="E92" s="211"/>
      <c r="F92" s="211"/>
      <c r="G92" s="211"/>
      <c r="H92" s="211"/>
      <c r="I92" s="211"/>
      <c r="J92" s="211"/>
      <c r="K92" s="211"/>
      <c r="L92" s="211"/>
      <c r="M92" s="211"/>
      <c r="N92" s="211"/>
      <c r="O92" s="211"/>
      <c r="P92" s="211"/>
      <c r="Q92" s="211"/>
      <c r="R92" s="211"/>
      <c r="S92" s="211"/>
      <c r="T92" s="211"/>
      <c r="U92" s="211"/>
      <c r="V92" s="211"/>
      <c r="W92" s="211"/>
      <c r="X92" s="211"/>
      <c r="Y92" s="211"/>
      <c r="Z92" s="211"/>
      <c r="AA92" s="211"/>
      <c r="AB92" s="211"/>
      <c r="AC92" s="211"/>
      <c r="AD92" s="211"/>
      <c r="AE92" s="211"/>
      <c r="AF92" s="211"/>
      <c r="AG92" s="211"/>
    </row>
    <row r="93" spans="3:33" x14ac:dyDescent="0.3">
      <c r="C93" s="211"/>
      <c r="D93" s="211"/>
      <c r="E93" s="211"/>
      <c r="F93" s="211"/>
      <c r="G93" s="211"/>
      <c r="H93" s="211"/>
      <c r="I93" s="211"/>
      <c r="J93" s="211"/>
      <c r="K93" s="211"/>
      <c r="L93" s="211"/>
      <c r="M93" s="211"/>
      <c r="N93" s="211"/>
      <c r="O93" s="211"/>
      <c r="P93" s="211"/>
      <c r="Q93" s="211"/>
      <c r="R93" s="211"/>
      <c r="S93" s="211"/>
      <c r="T93" s="211"/>
      <c r="U93" s="211"/>
      <c r="V93" s="211"/>
      <c r="W93" s="211"/>
      <c r="X93" s="211"/>
      <c r="Y93" s="211"/>
      <c r="Z93" s="211"/>
      <c r="AA93" s="211"/>
      <c r="AB93" s="211"/>
      <c r="AC93" s="211"/>
      <c r="AD93" s="211"/>
      <c r="AE93" s="211"/>
      <c r="AF93" s="211"/>
      <c r="AG93" s="211"/>
    </row>
    <row r="94" spans="3:33" x14ac:dyDescent="0.3">
      <c r="C94" s="211"/>
      <c r="D94" s="211"/>
      <c r="E94" s="211"/>
      <c r="F94" s="211"/>
      <c r="G94" s="211"/>
      <c r="H94" s="211"/>
      <c r="I94" s="211"/>
      <c r="J94" s="211"/>
      <c r="K94" s="211"/>
      <c r="L94" s="211"/>
      <c r="M94" s="211"/>
      <c r="N94" s="211"/>
      <c r="O94" s="211"/>
      <c r="P94" s="211"/>
      <c r="Q94" s="211"/>
      <c r="R94" s="211"/>
      <c r="S94" s="211"/>
      <c r="T94" s="211"/>
      <c r="U94" s="211"/>
      <c r="V94" s="211"/>
      <c r="W94" s="211"/>
      <c r="X94" s="211"/>
      <c r="Y94" s="211"/>
      <c r="Z94" s="211"/>
      <c r="AA94" s="211"/>
      <c r="AB94" s="211"/>
      <c r="AC94" s="211"/>
      <c r="AD94" s="211"/>
      <c r="AE94" s="211"/>
      <c r="AF94" s="211"/>
      <c r="AG94" s="211"/>
    </row>
    <row r="95" spans="3:33" x14ac:dyDescent="0.3">
      <c r="C95" s="211"/>
      <c r="D95" s="211"/>
      <c r="E95" s="211"/>
      <c r="F95" s="211"/>
      <c r="G95" s="211"/>
      <c r="H95" s="211"/>
      <c r="I95" s="211"/>
      <c r="J95" s="211"/>
      <c r="K95" s="211"/>
      <c r="L95" s="211"/>
      <c r="M95" s="211"/>
      <c r="N95" s="211"/>
      <c r="O95" s="211"/>
      <c r="P95" s="211"/>
      <c r="Q95" s="211"/>
      <c r="R95" s="211"/>
      <c r="S95" s="211"/>
      <c r="T95" s="211"/>
      <c r="U95" s="211"/>
      <c r="V95" s="211"/>
      <c r="W95" s="211"/>
      <c r="X95" s="211"/>
      <c r="Y95" s="211"/>
      <c r="Z95" s="211"/>
      <c r="AA95" s="211"/>
      <c r="AB95" s="211"/>
      <c r="AC95" s="211"/>
      <c r="AD95" s="211"/>
      <c r="AE95" s="211"/>
      <c r="AF95" s="211"/>
      <c r="AG95" s="211"/>
    </row>
    <row r="96" spans="3:33" x14ac:dyDescent="0.3">
      <c r="C96" s="211"/>
      <c r="D96" s="211"/>
      <c r="E96" s="211"/>
      <c r="F96" s="211"/>
      <c r="G96" s="211"/>
      <c r="H96" s="211"/>
      <c r="I96" s="211"/>
      <c r="J96" s="211"/>
      <c r="K96" s="211"/>
      <c r="L96" s="211"/>
      <c r="M96" s="211"/>
      <c r="N96" s="211"/>
      <c r="O96" s="211"/>
      <c r="P96" s="211"/>
      <c r="Q96" s="211"/>
      <c r="R96" s="211"/>
      <c r="S96" s="211"/>
      <c r="T96" s="211"/>
      <c r="U96" s="211"/>
      <c r="V96" s="211"/>
      <c r="W96" s="211"/>
      <c r="X96" s="211"/>
      <c r="Y96" s="211"/>
      <c r="Z96" s="211"/>
      <c r="AA96" s="211"/>
      <c r="AB96" s="211"/>
      <c r="AC96" s="211"/>
      <c r="AD96" s="211"/>
      <c r="AE96" s="211"/>
      <c r="AF96" s="211"/>
      <c r="AG96" s="211"/>
    </row>
    <row r="97" spans="5:33" x14ac:dyDescent="0.3">
      <c r="E97" s="211"/>
      <c r="F97" s="211"/>
      <c r="G97" s="211"/>
      <c r="H97" s="211"/>
      <c r="I97" s="211"/>
      <c r="J97" s="211"/>
      <c r="K97" s="211"/>
      <c r="L97" s="211"/>
      <c r="M97" s="211"/>
      <c r="N97" s="211"/>
      <c r="O97" s="211"/>
      <c r="P97" s="211"/>
      <c r="Q97" s="211"/>
      <c r="R97" s="211"/>
      <c r="S97" s="211"/>
      <c r="T97" s="211"/>
      <c r="U97" s="211"/>
      <c r="V97" s="211"/>
      <c r="W97" s="211"/>
      <c r="X97" s="211"/>
      <c r="Y97" s="211"/>
      <c r="Z97" s="211"/>
      <c r="AA97" s="211"/>
      <c r="AB97" s="211"/>
      <c r="AC97" s="211"/>
      <c r="AD97" s="211"/>
      <c r="AE97" s="211"/>
      <c r="AF97" s="211"/>
      <c r="AG97" s="211"/>
    </row>
  </sheetData>
  <pageMargins left="0.25" right="0.25" top="0.75" bottom="0.75" header="0.3" footer="0.3"/>
  <pageSetup paperSize="9" scale="55"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2"/>
  <dimension ref="A1:O51"/>
  <sheetViews>
    <sheetView topLeftCell="A13" zoomScale="70" zoomScaleNormal="70" workbookViewId="0">
      <selection activeCell="M20" sqref="M20"/>
    </sheetView>
  </sheetViews>
  <sheetFormatPr defaultColWidth="9.33203125" defaultRowHeight="13.8" x14ac:dyDescent="0.25"/>
  <cols>
    <col min="1" max="1" width="8.33203125" style="171" customWidth="1"/>
    <col min="2" max="2" width="28.5546875" style="171" bestFit="1" customWidth="1"/>
    <col min="3" max="3" width="12.5546875" style="171" customWidth="1"/>
    <col min="4" max="4" width="10.6640625" style="171" customWidth="1"/>
    <col min="5" max="5" width="10.44140625" style="171" customWidth="1"/>
    <col min="6" max="7" width="12.44140625" style="248" customWidth="1"/>
    <col min="8" max="8" width="12.6640625" style="248" customWidth="1"/>
    <col min="9" max="9" width="12.33203125" style="249" customWidth="1"/>
    <col min="10" max="10" width="11.44140625" style="249" customWidth="1"/>
    <col min="11" max="13" width="14.5546875" style="249" customWidth="1"/>
    <col min="14" max="14" width="13.5546875" style="249" customWidth="1"/>
    <col min="15" max="15" width="74.5546875" style="578" customWidth="1"/>
    <col min="16" max="16384" width="9.33203125" style="171"/>
  </cols>
  <sheetData>
    <row r="1" spans="1:15" x14ac:dyDescent="0.25">
      <c r="A1" s="170" t="s">
        <v>352</v>
      </c>
    </row>
    <row r="4" spans="1:15" x14ac:dyDescent="0.25">
      <c r="A4" s="643" t="s">
        <v>291</v>
      </c>
      <c r="B4" s="235" t="s">
        <v>308</v>
      </c>
      <c r="C4" s="644">
        <v>1999</v>
      </c>
      <c r="D4" s="644"/>
      <c r="E4" s="644"/>
      <c r="F4" s="645" t="s">
        <v>199</v>
      </c>
      <c r="G4" s="645"/>
      <c r="H4" s="645"/>
      <c r="I4" s="646" t="s">
        <v>200</v>
      </c>
      <c r="J4" s="646"/>
      <c r="K4" s="646"/>
      <c r="L4" s="647">
        <v>2020</v>
      </c>
      <c r="M4" s="648"/>
      <c r="N4" s="649"/>
      <c r="O4" s="642" t="s">
        <v>204</v>
      </c>
    </row>
    <row r="5" spans="1:15" ht="69" customHeight="1" x14ac:dyDescent="0.25">
      <c r="A5" s="643"/>
      <c r="B5" s="296" t="s">
        <v>116</v>
      </c>
      <c r="C5" s="288" t="s">
        <v>201</v>
      </c>
      <c r="D5" s="288" t="s">
        <v>202</v>
      </c>
      <c r="E5" s="288" t="s">
        <v>203</v>
      </c>
      <c r="F5" s="289" t="s">
        <v>201</v>
      </c>
      <c r="G5" s="289" t="s">
        <v>202</v>
      </c>
      <c r="H5" s="289" t="s">
        <v>203</v>
      </c>
      <c r="I5" s="290" t="s">
        <v>201</v>
      </c>
      <c r="J5" s="290" t="s">
        <v>202</v>
      </c>
      <c r="K5" s="290" t="s">
        <v>203</v>
      </c>
      <c r="L5" s="290" t="s">
        <v>201</v>
      </c>
      <c r="M5" s="290" t="s">
        <v>202</v>
      </c>
      <c r="N5" s="290" t="s">
        <v>203</v>
      </c>
      <c r="O5" s="642"/>
    </row>
    <row r="6" spans="1:15" ht="36" customHeight="1" x14ac:dyDescent="0.3">
      <c r="A6" s="233">
        <v>1</v>
      </c>
      <c r="B6" s="461" t="s">
        <v>135</v>
      </c>
      <c r="C6" s="520">
        <v>0</v>
      </c>
      <c r="D6" s="520">
        <v>0</v>
      </c>
      <c r="E6" s="568">
        <v>1</v>
      </c>
      <c r="F6" s="517">
        <v>0</v>
      </c>
      <c r="G6" s="517">
        <v>0</v>
      </c>
      <c r="H6" s="569">
        <v>1</v>
      </c>
      <c r="I6" s="517">
        <v>0</v>
      </c>
      <c r="J6" s="517">
        <v>0</v>
      </c>
      <c r="K6" s="518">
        <v>1</v>
      </c>
      <c r="L6" s="517">
        <v>0</v>
      </c>
      <c r="M6" s="517">
        <v>0</v>
      </c>
      <c r="N6" s="518">
        <v>1</v>
      </c>
      <c r="O6" s="577" t="s">
        <v>435</v>
      </c>
    </row>
    <row r="7" spans="1:15" ht="87" customHeight="1" x14ac:dyDescent="0.3">
      <c r="A7" s="233">
        <v>2</v>
      </c>
      <c r="B7" s="241" t="s">
        <v>136</v>
      </c>
      <c r="C7" s="570">
        <v>1</v>
      </c>
      <c r="D7" s="570">
        <v>0</v>
      </c>
      <c r="E7" s="570">
        <v>0.55498721227621484</v>
      </c>
      <c r="F7" s="518">
        <v>1</v>
      </c>
      <c r="G7" s="518">
        <v>0</v>
      </c>
      <c r="H7" s="518">
        <v>1.568285120857283E-2</v>
      </c>
      <c r="I7" s="519">
        <v>0.99999999999999978</v>
      </c>
      <c r="J7" s="519">
        <v>0</v>
      </c>
      <c r="K7" s="519">
        <v>0</v>
      </c>
      <c r="L7" s="519">
        <v>0.73948220064724923</v>
      </c>
      <c r="M7" s="519">
        <v>0.26051779935275082</v>
      </c>
      <c r="N7" s="519">
        <v>2.850877192982456E-2</v>
      </c>
      <c r="O7" s="577" t="s">
        <v>451</v>
      </c>
    </row>
    <row r="8" spans="1:15" ht="34.5" customHeight="1" x14ac:dyDescent="0.3">
      <c r="A8" s="233">
        <v>3</v>
      </c>
      <c r="B8" s="241" t="s">
        <v>137</v>
      </c>
      <c r="C8" s="520">
        <v>0</v>
      </c>
      <c r="D8" s="520">
        <v>0</v>
      </c>
      <c r="E8" s="568">
        <v>1</v>
      </c>
      <c r="F8" s="520">
        <v>0</v>
      </c>
      <c r="G8" s="520">
        <v>0</v>
      </c>
      <c r="H8" s="569">
        <v>1</v>
      </c>
      <c r="I8" s="520">
        <v>0</v>
      </c>
      <c r="J8" s="520">
        <v>0</v>
      </c>
      <c r="K8" s="518">
        <v>1</v>
      </c>
      <c r="L8" s="520">
        <v>0</v>
      </c>
      <c r="M8" s="520">
        <v>0</v>
      </c>
      <c r="N8" s="518">
        <v>1</v>
      </c>
      <c r="O8" s="577" t="s">
        <v>435</v>
      </c>
    </row>
    <row r="9" spans="1:15" ht="76.5" customHeight="1" x14ac:dyDescent="0.3">
      <c r="A9" s="233">
        <v>4</v>
      </c>
      <c r="B9" s="241" t="s">
        <v>138</v>
      </c>
      <c r="C9" s="520">
        <v>0</v>
      </c>
      <c r="D9" s="520">
        <v>0</v>
      </c>
      <c r="E9" s="520">
        <v>0</v>
      </c>
      <c r="F9" s="571">
        <v>1</v>
      </c>
      <c r="G9" s="520">
        <v>0</v>
      </c>
      <c r="H9" s="520">
        <v>0</v>
      </c>
      <c r="I9" s="519">
        <v>1</v>
      </c>
      <c r="J9" s="519">
        <v>0</v>
      </c>
      <c r="K9" s="519">
        <v>0</v>
      </c>
      <c r="L9" s="520">
        <v>0</v>
      </c>
      <c r="M9" s="520">
        <v>0</v>
      </c>
      <c r="N9" s="518">
        <v>1</v>
      </c>
      <c r="O9" s="577" t="s">
        <v>454</v>
      </c>
    </row>
    <row r="10" spans="1:15" ht="78.75" customHeight="1" x14ac:dyDescent="0.3">
      <c r="A10" s="233">
        <v>5</v>
      </c>
      <c r="B10" s="241" t="s">
        <v>139</v>
      </c>
      <c r="C10" s="520">
        <v>0</v>
      </c>
      <c r="D10" s="520">
        <v>0</v>
      </c>
      <c r="E10" s="520">
        <v>0</v>
      </c>
      <c r="F10" s="518">
        <v>1</v>
      </c>
      <c r="G10" s="518">
        <v>0</v>
      </c>
      <c r="H10" s="518">
        <v>1.4760147601476014E-2</v>
      </c>
      <c r="I10" s="519">
        <v>1</v>
      </c>
      <c r="J10" s="519">
        <v>0</v>
      </c>
      <c r="K10" s="519">
        <v>0.20072260136491368</v>
      </c>
      <c r="L10" s="519">
        <v>1</v>
      </c>
      <c r="M10" s="519">
        <v>0</v>
      </c>
      <c r="N10" s="518">
        <f>'[3]Sewage Collected and Not Treate'!F4</f>
        <v>0</v>
      </c>
      <c r="O10" s="577" t="s">
        <v>452</v>
      </c>
    </row>
    <row r="11" spans="1:15" ht="87.75" customHeight="1" x14ac:dyDescent="0.3">
      <c r="A11" s="233">
        <v>6</v>
      </c>
      <c r="B11" s="241" t="s">
        <v>140</v>
      </c>
      <c r="C11" s="570">
        <v>1</v>
      </c>
      <c r="D11" s="570">
        <v>0</v>
      </c>
      <c r="E11" s="570">
        <v>0.13375796178343949</v>
      </c>
      <c r="F11" s="520">
        <v>0</v>
      </c>
      <c r="G11" s="520">
        <v>0</v>
      </c>
      <c r="H11" s="520">
        <v>0</v>
      </c>
      <c r="I11" s="519">
        <v>4.5075125208681135E-2</v>
      </c>
      <c r="J11" s="519">
        <v>0.95492487479131882</v>
      </c>
      <c r="K11" s="519">
        <v>0</v>
      </c>
      <c r="L11" s="519">
        <v>0.84641638225255977</v>
      </c>
      <c r="M11" s="519">
        <v>0.15358361774744028</v>
      </c>
      <c r="N11" s="519">
        <v>7.5085324232081918E-2</v>
      </c>
      <c r="O11" s="577" t="s">
        <v>453</v>
      </c>
    </row>
    <row r="12" spans="1:15" ht="46.5" customHeight="1" x14ac:dyDescent="0.3">
      <c r="A12" s="233">
        <v>7</v>
      </c>
      <c r="B12" s="241" t="s">
        <v>141</v>
      </c>
      <c r="C12" s="520">
        <v>0</v>
      </c>
      <c r="D12" s="520">
        <v>0</v>
      </c>
      <c r="E12" s="568">
        <v>1</v>
      </c>
      <c r="F12" s="520">
        <v>0</v>
      </c>
      <c r="G12" s="520">
        <v>0</v>
      </c>
      <c r="H12" s="569">
        <v>1</v>
      </c>
      <c r="I12" s="520">
        <v>0</v>
      </c>
      <c r="J12" s="520">
        <v>0</v>
      </c>
      <c r="K12" s="518">
        <v>1</v>
      </c>
      <c r="L12" s="518">
        <v>1</v>
      </c>
      <c r="M12" s="520">
        <v>0</v>
      </c>
      <c r="N12" s="520">
        <v>0</v>
      </c>
      <c r="O12" s="577" t="s">
        <v>455</v>
      </c>
    </row>
    <row r="13" spans="1:15" ht="47.25" customHeight="1" x14ac:dyDescent="0.3">
      <c r="A13" s="233">
        <v>8</v>
      </c>
      <c r="B13" s="241" t="s">
        <v>142</v>
      </c>
      <c r="C13" s="520">
        <v>0</v>
      </c>
      <c r="D13" s="520">
        <v>0</v>
      </c>
      <c r="E13" s="568">
        <v>1</v>
      </c>
      <c r="F13" s="520">
        <v>0</v>
      </c>
      <c r="G13" s="520">
        <v>0</v>
      </c>
      <c r="H13" s="569">
        <v>1</v>
      </c>
      <c r="I13" s="520">
        <v>0</v>
      </c>
      <c r="J13" s="520">
        <v>0</v>
      </c>
      <c r="K13" s="518">
        <v>1</v>
      </c>
      <c r="L13" s="518">
        <v>1</v>
      </c>
      <c r="M13" s="518">
        <v>0</v>
      </c>
      <c r="N13" s="520">
        <v>0</v>
      </c>
      <c r="O13" s="577" t="s">
        <v>455</v>
      </c>
    </row>
    <row r="14" spans="1:15" ht="51" customHeight="1" x14ac:dyDescent="0.3">
      <c r="A14" s="233">
        <v>9</v>
      </c>
      <c r="B14" s="241" t="s">
        <v>143</v>
      </c>
      <c r="C14" s="520">
        <v>0</v>
      </c>
      <c r="D14" s="520">
        <v>0</v>
      </c>
      <c r="E14" s="568">
        <v>1</v>
      </c>
      <c r="F14" s="520">
        <v>0</v>
      </c>
      <c r="G14" s="520">
        <v>0</v>
      </c>
      <c r="H14" s="569">
        <v>1</v>
      </c>
      <c r="I14" s="520">
        <v>0</v>
      </c>
      <c r="J14" s="520">
        <v>0</v>
      </c>
      <c r="K14" s="518">
        <v>1</v>
      </c>
      <c r="L14" s="518">
        <v>1</v>
      </c>
      <c r="M14" s="518">
        <v>0</v>
      </c>
      <c r="N14" s="520">
        <v>0</v>
      </c>
      <c r="O14" s="577" t="s">
        <v>455</v>
      </c>
    </row>
    <row r="15" spans="1:15" ht="81" customHeight="1" x14ac:dyDescent="0.3">
      <c r="A15" s="233">
        <v>10</v>
      </c>
      <c r="B15" s="241" t="s">
        <v>144</v>
      </c>
      <c r="C15" s="572">
        <v>1</v>
      </c>
      <c r="D15" s="572">
        <v>0</v>
      </c>
      <c r="E15" s="572">
        <v>0.29069767441860467</v>
      </c>
      <c r="F15" s="518">
        <v>0.9881298332461389</v>
      </c>
      <c r="G15" s="518">
        <v>1.18701667538611E-2</v>
      </c>
      <c r="H15" s="520">
        <v>0</v>
      </c>
      <c r="I15" s="519">
        <v>1.0000000000000002</v>
      </c>
      <c r="J15" s="519">
        <v>0</v>
      </c>
      <c r="K15" s="519">
        <v>8.35282325425994E-3</v>
      </c>
      <c r="L15" s="519">
        <v>1</v>
      </c>
      <c r="M15" s="519">
        <v>0</v>
      </c>
      <c r="N15" s="518">
        <v>6.25E-2</v>
      </c>
      <c r="O15" s="577" t="s">
        <v>451</v>
      </c>
    </row>
    <row r="16" spans="1:15" ht="81" customHeight="1" x14ac:dyDescent="0.3">
      <c r="A16" s="233">
        <v>11</v>
      </c>
      <c r="B16" s="241" t="s">
        <v>145</v>
      </c>
      <c r="C16" s="570">
        <v>1</v>
      </c>
      <c r="D16" s="570">
        <v>0</v>
      </c>
      <c r="E16" s="570">
        <v>0</v>
      </c>
      <c r="F16" s="518">
        <v>1</v>
      </c>
      <c r="G16" s="518">
        <v>0</v>
      </c>
      <c r="H16" s="520">
        <v>0</v>
      </c>
      <c r="I16" s="519">
        <v>1</v>
      </c>
      <c r="J16" s="519">
        <v>0</v>
      </c>
      <c r="K16" s="519">
        <v>0</v>
      </c>
      <c r="L16" s="519">
        <v>1</v>
      </c>
      <c r="M16" s="519">
        <v>0</v>
      </c>
      <c r="N16" s="520">
        <v>0</v>
      </c>
      <c r="O16" s="577" t="s">
        <v>451</v>
      </c>
    </row>
    <row r="17" spans="1:15" ht="84" customHeight="1" x14ac:dyDescent="0.3">
      <c r="A17" s="233">
        <v>12</v>
      </c>
      <c r="B17" s="241" t="s">
        <v>146</v>
      </c>
      <c r="C17" s="570">
        <v>1</v>
      </c>
      <c r="D17" s="520">
        <v>0</v>
      </c>
      <c r="E17" s="570">
        <v>0.17811704834605599</v>
      </c>
      <c r="F17" s="518">
        <v>1</v>
      </c>
      <c r="G17" s="518">
        <v>0</v>
      </c>
      <c r="H17" s="520">
        <v>0</v>
      </c>
      <c r="I17" s="519">
        <v>0.77292530923831715</v>
      </c>
      <c r="J17" s="519">
        <v>0.22707469076168288</v>
      </c>
      <c r="K17" s="519">
        <v>0.19145058277557397</v>
      </c>
      <c r="L17" s="519">
        <v>0.85170643310178196</v>
      </c>
      <c r="M17" s="519">
        <v>0.14829356689821807</v>
      </c>
      <c r="N17" s="518">
        <v>5.920663114268798E-3</v>
      </c>
      <c r="O17" s="577" t="s">
        <v>451</v>
      </c>
    </row>
    <row r="18" spans="1:15" ht="75" customHeight="1" x14ac:dyDescent="0.3">
      <c r="A18" s="233">
        <v>13</v>
      </c>
      <c r="B18" s="241" t="s">
        <v>147</v>
      </c>
      <c r="C18" s="570">
        <v>0</v>
      </c>
      <c r="D18" s="570">
        <v>1</v>
      </c>
      <c r="E18" s="570">
        <v>0.45180722891566266</v>
      </c>
      <c r="F18" s="518">
        <v>0.71129707112970708</v>
      </c>
      <c r="G18" s="518">
        <v>0.28870292887029286</v>
      </c>
      <c r="H18" s="520">
        <v>0</v>
      </c>
      <c r="I18" s="519">
        <v>0.63664596273291929</v>
      </c>
      <c r="J18" s="519">
        <v>0.36335403726708076</v>
      </c>
      <c r="K18" s="519">
        <v>3.3428253064257092E-3</v>
      </c>
      <c r="L18" s="519">
        <v>0.80425531914893622</v>
      </c>
      <c r="M18" s="519">
        <v>0.19574468085106383</v>
      </c>
      <c r="N18" s="520">
        <v>0</v>
      </c>
      <c r="O18" s="577" t="s">
        <v>451</v>
      </c>
    </row>
    <row r="19" spans="1:15" ht="69" customHeight="1" x14ac:dyDescent="0.3">
      <c r="A19" s="233">
        <v>14</v>
      </c>
      <c r="B19" s="241" t="s">
        <v>148</v>
      </c>
      <c r="C19" s="520">
        <v>0</v>
      </c>
      <c r="D19" s="520">
        <v>0</v>
      </c>
      <c r="E19" s="520">
        <v>0</v>
      </c>
      <c r="F19" s="518">
        <v>0</v>
      </c>
      <c r="G19" s="518">
        <v>0</v>
      </c>
      <c r="H19" s="518">
        <v>1</v>
      </c>
      <c r="I19" s="519">
        <v>0.64141166408834205</v>
      </c>
      <c r="J19" s="519">
        <v>0.35858833591165779</v>
      </c>
      <c r="K19" s="519">
        <v>0.3069299163179916</v>
      </c>
      <c r="L19" s="519">
        <v>1</v>
      </c>
      <c r="M19" s="519">
        <v>0</v>
      </c>
      <c r="N19" s="520">
        <v>0</v>
      </c>
      <c r="O19" s="577" t="s">
        <v>456</v>
      </c>
    </row>
    <row r="20" spans="1:15" ht="60" customHeight="1" x14ac:dyDescent="0.3">
      <c r="A20" s="233">
        <v>15</v>
      </c>
      <c r="B20" s="241" t="s">
        <v>149</v>
      </c>
      <c r="C20" s="520">
        <v>0</v>
      </c>
      <c r="D20" s="520">
        <v>0</v>
      </c>
      <c r="E20" s="520">
        <v>0</v>
      </c>
      <c r="F20" s="518">
        <v>0</v>
      </c>
      <c r="G20" s="518">
        <v>0</v>
      </c>
      <c r="H20" s="518">
        <v>1</v>
      </c>
      <c r="I20" s="519">
        <v>0.86613119143239603</v>
      </c>
      <c r="J20" s="519">
        <v>0.13386880856760375</v>
      </c>
      <c r="K20" s="519">
        <v>2.6075619295958457E-2</v>
      </c>
      <c r="L20" s="519">
        <v>0.95495495495495497</v>
      </c>
      <c r="M20" s="519">
        <v>4.5045045045045043E-2</v>
      </c>
      <c r="N20" s="518">
        <v>0.20512820512820512</v>
      </c>
      <c r="O20" s="577" t="s">
        <v>460</v>
      </c>
    </row>
    <row r="21" spans="1:15" ht="52.5" customHeight="1" x14ac:dyDescent="0.3">
      <c r="A21" s="233">
        <v>16</v>
      </c>
      <c r="B21" s="241" t="s">
        <v>150</v>
      </c>
      <c r="C21" s="520">
        <v>0</v>
      </c>
      <c r="D21" s="520">
        <v>0</v>
      </c>
      <c r="E21" s="520">
        <v>0</v>
      </c>
      <c r="F21" s="518">
        <v>0</v>
      </c>
      <c r="G21" s="518">
        <v>0</v>
      </c>
      <c r="H21" s="518">
        <v>1</v>
      </c>
      <c r="I21" s="519">
        <v>0.98638689866939622</v>
      </c>
      <c r="J21" s="519">
        <v>1.364721937905152E-2</v>
      </c>
      <c r="K21" s="519">
        <v>0</v>
      </c>
      <c r="L21" s="519">
        <v>1</v>
      </c>
      <c r="M21" s="519">
        <v>0</v>
      </c>
      <c r="N21" s="520">
        <v>0</v>
      </c>
      <c r="O21" s="577" t="s">
        <v>457</v>
      </c>
    </row>
    <row r="22" spans="1:15" ht="79.5" customHeight="1" x14ac:dyDescent="0.3">
      <c r="A22" s="233">
        <v>17</v>
      </c>
      <c r="B22" s="241" t="s">
        <v>151</v>
      </c>
      <c r="C22" s="570">
        <v>0.99069767441860468</v>
      </c>
      <c r="D22" s="570">
        <v>9.3023255813953487E-3</v>
      </c>
      <c r="E22" s="570">
        <v>0.12423625254582485</v>
      </c>
      <c r="F22" s="518">
        <v>1</v>
      </c>
      <c r="G22" s="518">
        <v>0</v>
      </c>
      <c r="H22" s="520">
        <v>0</v>
      </c>
      <c r="I22" s="519">
        <v>0.9156626506024097</v>
      </c>
      <c r="J22" s="519">
        <v>8.4337349397590342E-2</v>
      </c>
      <c r="K22" s="519">
        <v>0</v>
      </c>
      <c r="L22" s="519">
        <v>0.94301470588235292</v>
      </c>
      <c r="M22" s="519">
        <v>5.6985294117647058E-2</v>
      </c>
      <c r="N22" s="518">
        <v>0.14387527839643652</v>
      </c>
      <c r="O22" s="577" t="s">
        <v>458</v>
      </c>
    </row>
    <row r="23" spans="1:15" ht="78.75" customHeight="1" x14ac:dyDescent="0.3">
      <c r="A23" s="233">
        <v>18</v>
      </c>
      <c r="B23" s="241" t="s">
        <v>152</v>
      </c>
      <c r="C23" s="570">
        <v>1</v>
      </c>
      <c r="D23" s="570">
        <v>0</v>
      </c>
      <c r="E23" s="570">
        <v>0</v>
      </c>
      <c r="F23" s="518">
        <v>1</v>
      </c>
      <c r="G23" s="518">
        <v>0</v>
      </c>
      <c r="H23" s="520">
        <v>0</v>
      </c>
      <c r="I23" s="519">
        <v>1</v>
      </c>
      <c r="J23" s="519">
        <v>0</v>
      </c>
      <c r="K23" s="519">
        <v>2.5891084836454647E-2</v>
      </c>
      <c r="L23" s="519">
        <v>1</v>
      </c>
      <c r="M23" s="520">
        <v>0</v>
      </c>
      <c r="N23" s="518">
        <v>0.05</v>
      </c>
      <c r="O23" s="577" t="s">
        <v>459</v>
      </c>
    </row>
    <row r="24" spans="1:15" ht="39" customHeight="1" x14ac:dyDescent="0.3">
      <c r="A24" s="233">
        <v>19</v>
      </c>
      <c r="B24" s="241" t="s">
        <v>153</v>
      </c>
      <c r="C24" s="520">
        <v>0</v>
      </c>
      <c r="D24" s="520">
        <v>0</v>
      </c>
      <c r="E24" s="568">
        <v>1</v>
      </c>
      <c r="F24" s="520">
        <v>0</v>
      </c>
      <c r="G24" s="520">
        <v>0</v>
      </c>
      <c r="H24" s="569">
        <v>1</v>
      </c>
      <c r="I24" s="520">
        <v>0</v>
      </c>
      <c r="J24" s="520">
        <v>0</v>
      </c>
      <c r="K24" s="518">
        <v>1</v>
      </c>
      <c r="L24" s="520">
        <v>0</v>
      </c>
      <c r="M24" s="520">
        <v>0</v>
      </c>
      <c r="N24" s="518">
        <v>1</v>
      </c>
      <c r="O24" s="577" t="s">
        <v>435</v>
      </c>
    </row>
    <row r="25" spans="1:15" ht="64.5" customHeight="1" x14ac:dyDescent="0.3">
      <c r="A25" s="233">
        <v>20</v>
      </c>
      <c r="B25" s="241" t="s">
        <v>154</v>
      </c>
      <c r="C25" s="570">
        <v>1</v>
      </c>
      <c r="D25" s="570">
        <v>0</v>
      </c>
      <c r="E25" s="570">
        <v>0.65610859728506787</v>
      </c>
      <c r="F25" s="520">
        <v>0</v>
      </c>
      <c r="G25" s="520">
        <v>0</v>
      </c>
      <c r="H25" s="520">
        <v>0</v>
      </c>
      <c r="I25" s="519">
        <v>0.81071759064524274</v>
      </c>
      <c r="J25" s="519">
        <v>0.18928240935475729</v>
      </c>
      <c r="K25" s="519">
        <v>1.3997470086887998E-2</v>
      </c>
      <c r="L25" s="519">
        <v>0.72865853658536583</v>
      </c>
      <c r="M25" s="519">
        <v>0.27134146341463417</v>
      </c>
      <c r="N25" s="519">
        <v>3.1161473087818695E-2</v>
      </c>
      <c r="O25" s="577" t="s">
        <v>453</v>
      </c>
    </row>
    <row r="26" spans="1:15" ht="77.25" customHeight="1" x14ac:dyDescent="0.3">
      <c r="A26" s="233">
        <v>21</v>
      </c>
      <c r="B26" s="241" t="s">
        <v>155</v>
      </c>
      <c r="C26" s="570">
        <v>1</v>
      </c>
      <c r="D26" s="570">
        <v>0</v>
      </c>
      <c r="E26" s="570">
        <v>0.43092010383616958</v>
      </c>
      <c r="F26" s="518">
        <v>0.89512323020450968</v>
      </c>
      <c r="G26" s="518">
        <v>0.10487676979549029</v>
      </c>
      <c r="H26" s="520">
        <v>0</v>
      </c>
      <c r="I26" s="519">
        <v>0.98334721065778519</v>
      </c>
      <c r="J26" s="519">
        <v>1.6652789342214824E-2</v>
      </c>
      <c r="K26" s="519">
        <v>7.2561163956628844E-2</v>
      </c>
      <c r="L26" s="519">
        <v>0.94817534009933058</v>
      </c>
      <c r="M26" s="519">
        <v>5.1824659900669402E-2</v>
      </c>
      <c r="N26" s="519">
        <v>3.6768043576940537E-2</v>
      </c>
      <c r="O26" s="577" t="s">
        <v>451</v>
      </c>
    </row>
    <row r="27" spans="1:15" ht="35.25" customHeight="1" x14ac:dyDescent="0.3">
      <c r="A27" s="233">
        <v>22</v>
      </c>
      <c r="B27" s="241" t="s">
        <v>156</v>
      </c>
      <c r="C27" s="520">
        <v>0</v>
      </c>
      <c r="D27" s="520">
        <v>0</v>
      </c>
      <c r="E27" s="568">
        <v>1</v>
      </c>
      <c r="F27" s="520">
        <v>0</v>
      </c>
      <c r="G27" s="520">
        <v>0</v>
      </c>
      <c r="H27" s="569">
        <v>1</v>
      </c>
      <c r="I27" s="520">
        <v>0</v>
      </c>
      <c r="J27" s="520">
        <v>0</v>
      </c>
      <c r="K27" s="518">
        <v>1</v>
      </c>
      <c r="L27" s="520">
        <v>0</v>
      </c>
      <c r="M27" s="520">
        <v>0</v>
      </c>
      <c r="N27" s="518">
        <v>1</v>
      </c>
      <c r="O27" s="577" t="s">
        <v>435</v>
      </c>
    </row>
    <row r="28" spans="1:15" ht="37.5" customHeight="1" x14ac:dyDescent="0.3">
      <c r="A28" s="233">
        <v>23</v>
      </c>
      <c r="B28" s="241" t="s">
        <v>157</v>
      </c>
      <c r="C28" s="520">
        <v>0</v>
      </c>
      <c r="D28" s="520">
        <v>0</v>
      </c>
      <c r="E28" s="568">
        <v>1</v>
      </c>
      <c r="F28" s="520">
        <v>0</v>
      </c>
      <c r="G28" s="520">
        <v>0</v>
      </c>
      <c r="H28" s="569">
        <v>1</v>
      </c>
      <c r="I28" s="520">
        <v>0</v>
      </c>
      <c r="J28" s="520">
        <v>0</v>
      </c>
      <c r="K28" s="518">
        <v>1</v>
      </c>
      <c r="L28" s="520">
        <v>0</v>
      </c>
      <c r="M28" s="520">
        <v>0</v>
      </c>
      <c r="N28" s="518">
        <v>1</v>
      </c>
      <c r="O28" s="577" t="s">
        <v>435</v>
      </c>
    </row>
    <row r="29" spans="1:15" ht="34.5" customHeight="1" x14ac:dyDescent="0.3">
      <c r="A29" s="233">
        <v>24</v>
      </c>
      <c r="B29" s="241" t="s">
        <v>158</v>
      </c>
      <c r="C29" s="520">
        <v>0</v>
      </c>
      <c r="D29" s="520">
        <v>0</v>
      </c>
      <c r="E29" s="568">
        <v>1</v>
      </c>
      <c r="F29" s="520">
        <v>0</v>
      </c>
      <c r="G29" s="520">
        <v>0</v>
      </c>
      <c r="H29" s="569">
        <v>1</v>
      </c>
      <c r="I29" s="520">
        <v>0</v>
      </c>
      <c r="J29" s="520">
        <v>0</v>
      </c>
      <c r="K29" s="518">
        <v>1</v>
      </c>
      <c r="L29" s="520">
        <v>0</v>
      </c>
      <c r="M29" s="520">
        <v>0</v>
      </c>
      <c r="N29" s="518">
        <v>1</v>
      </c>
      <c r="O29" s="577" t="s">
        <v>435</v>
      </c>
    </row>
    <row r="30" spans="1:15" ht="37.5" customHeight="1" x14ac:dyDescent="0.3">
      <c r="A30" s="233">
        <v>25</v>
      </c>
      <c r="B30" s="241" t="s">
        <v>159</v>
      </c>
      <c r="C30" s="520">
        <v>0</v>
      </c>
      <c r="D30" s="520">
        <v>0</v>
      </c>
      <c r="E30" s="568">
        <v>1</v>
      </c>
      <c r="F30" s="520">
        <v>0</v>
      </c>
      <c r="G30" s="520">
        <v>0</v>
      </c>
      <c r="H30" s="569">
        <v>1</v>
      </c>
      <c r="I30" s="520">
        <v>0</v>
      </c>
      <c r="J30" s="520">
        <v>0</v>
      </c>
      <c r="K30" s="518">
        <v>1</v>
      </c>
      <c r="L30" s="520">
        <v>0</v>
      </c>
      <c r="M30" s="520">
        <v>0</v>
      </c>
      <c r="N30" s="518">
        <v>1</v>
      </c>
      <c r="O30" s="577" t="s">
        <v>435</v>
      </c>
    </row>
    <row r="31" spans="1:15" ht="61.5" customHeight="1" x14ac:dyDescent="0.3">
      <c r="A31" s="233">
        <v>26</v>
      </c>
      <c r="B31" s="241" t="s">
        <v>160</v>
      </c>
      <c r="C31" s="570">
        <v>1</v>
      </c>
      <c r="D31" s="570">
        <v>0</v>
      </c>
      <c r="E31" s="570">
        <v>0.73529411764705888</v>
      </c>
      <c r="F31" s="520">
        <v>0</v>
      </c>
      <c r="G31" s="520">
        <v>0</v>
      </c>
      <c r="H31" s="520">
        <v>0</v>
      </c>
      <c r="I31" s="519">
        <v>1</v>
      </c>
      <c r="J31" s="519">
        <v>0</v>
      </c>
      <c r="K31" s="519">
        <v>0</v>
      </c>
      <c r="L31" s="519">
        <v>0.88993710691823902</v>
      </c>
      <c r="M31" s="519">
        <v>0.11006289308176101</v>
      </c>
      <c r="N31" s="520">
        <v>0</v>
      </c>
      <c r="O31" s="577" t="s">
        <v>453</v>
      </c>
    </row>
    <row r="32" spans="1:15" ht="64.5" customHeight="1" x14ac:dyDescent="0.3">
      <c r="A32" s="233">
        <v>27</v>
      </c>
      <c r="B32" s="241" t="s">
        <v>161</v>
      </c>
      <c r="C32" s="570">
        <v>1</v>
      </c>
      <c r="D32" s="570">
        <v>0</v>
      </c>
      <c r="E32" s="570">
        <v>0</v>
      </c>
      <c r="F32" s="520">
        <v>0</v>
      </c>
      <c r="G32" s="520">
        <v>0</v>
      </c>
      <c r="H32" s="520">
        <v>0</v>
      </c>
      <c r="I32" s="519">
        <v>0.7142857142857143</v>
      </c>
      <c r="J32" s="519">
        <v>0.2857142857142857</v>
      </c>
      <c r="K32" s="519">
        <v>0</v>
      </c>
      <c r="L32" s="518">
        <v>0.35714285714285715</v>
      </c>
      <c r="M32" s="519">
        <v>0.6428571428571429</v>
      </c>
      <c r="N32" s="520">
        <v>0</v>
      </c>
      <c r="O32" s="577" t="s">
        <v>453</v>
      </c>
    </row>
    <row r="33" spans="1:15" ht="59.25" customHeight="1" x14ac:dyDescent="0.3">
      <c r="A33" s="233">
        <v>28</v>
      </c>
      <c r="B33" s="241" t="s">
        <v>162</v>
      </c>
      <c r="C33" s="572">
        <v>0</v>
      </c>
      <c r="D33" s="572">
        <v>0</v>
      </c>
      <c r="E33" s="572">
        <v>1</v>
      </c>
      <c r="F33" s="520">
        <v>0</v>
      </c>
      <c r="G33" s="520">
        <v>0</v>
      </c>
      <c r="H33" s="520">
        <v>0</v>
      </c>
      <c r="I33" s="519">
        <v>0.45629171414618269</v>
      </c>
      <c r="J33" s="519">
        <v>0.54370828585381736</v>
      </c>
      <c r="K33" s="519">
        <v>1.0948317501207462E-2</v>
      </c>
      <c r="L33" s="519">
        <v>0.68785151856018001</v>
      </c>
      <c r="M33" s="519">
        <v>0.31214848143982005</v>
      </c>
      <c r="N33" s="518">
        <v>1.8703241895261845E-3</v>
      </c>
      <c r="O33" s="577" t="s">
        <v>453</v>
      </c>
    </row>
    <row r="34" spans="1:15" ht="58.5" customHeight="1" x14ac:dyDescent="0.3">
      <c r="A34" s="233">
        <v>29</v>
      </c>
      <c r="B34" s="241" t="s">
        <v>163</v>
      </c>
      <c r="C34" s="570">
        <v>1</v>
      </c>
      <c r="D34" s="570">
        <v>0</v>
      </c>
      <c r="E34" s="570">
        <v>0.5</v>
      </c>
      <c r="F34" s="520">
        <v>0</v>
      </c>
      <c r="G34" s="520">
        <v>0</v>
      </c>
      <c r="H34" s="520">
        <v>0</v>
      </c>
      <c r="I34" s="519">
        <v>0.90215264187866928</v>
      </c>
      <c r="J34" s="519">
        <v>9.7847358121330719E-2</v>
      </c>
      <c r="K34" s="519">
        <v>0</v>
      </c>
      <c r="L34" s="519">
        <v>0.84302862419205915</v>
      </c>
      <c r="M34" s="519">
        <v>0.1569713758079409</v>
      </c>
      <c r="N34" s="518">
        <v>4.9757281553398057E-2</v>
      </c>
      <c r="O34" s="577" t="s">
        <v>453</v>
      </c>
    </row>
    <row r="35" spans="1:15" ht="47.25" customHeight="1" x14ac:dyDescent="0.3">
      <c r="A35" s="233">
        <v>30</v>
      </c>
      <c r="B35" s="241" t="s">
        <v>164</v>
      </c>
      <c r="C35" s="520">
        <v>0</v>
      </c>
      <c r="D35" s="520">
        <v>0</v>
      </c>
      <c r="E35" s="520">
        <v>0</v>
      </c>
      <c r="F35" s="518">
        <v>0</v>
      </c>
      <c r="G35" s="518">
        <v>0</v>
      </c>
      <c r="H35" s="518">
        <v>1</v>
      </c>
      <c r="I35" s="519">
        <v>1</v>
      </c>
      <c r="J35" s="519">
        <v>0</v>
      </c>
      <c r="K35" s="519">
        <v>0.38461538461538464</v>
      </c>
      <c r="L35" s="519">
        <v>1</v>
      </c>
      <c r="M35" s="519">
        <v>0</v>
      </c>
      <c r="N35" s="520">
        <v>0</v>
      </c>
      <c r="O35" s="577" t="s">
        <v>460</v>
      </c>
    </row>
    <row r="36" spans="1:15" ht="72.75" customHeight="1" x14ac:dyDescent="0.3">
      <c r="A36" s="233">
        <v>31</v>
      </c>
      <c r="B36" s="241" t="s">
        <v>165</v>
      </c>
      <c r="C36" s="570">
        <v>0.99382969971205271</v>
      </c>
      <c r="D36" s="570">
        <v>6.1703002879473466E-3</v>
      </c>
      <c r="E36" s="570">
        <v>0.3144388042865201</v>
      </c>
      <c r="F36" s="518">
        <v>1</v>
      </c>
      <c r="G36" s="518">
        <v>0</v>
      </c>
      <c r="H36" s="520">
        <v>0</v>
      </c>
      <c r="I36" s="519">
        <v>1.0000000000000002</v>
      </c>
      <c r="J36" s="519">
        <v>0</v>
      </c>
      <c r="K36" s="519">
        <v>3.8286150194947979E-2</v>
      </c>
      <c r="L36" s="519">
        <v>0.91729323308270672</v>
      </c>
      <c r="M36" s="519">
        <v>8.2706766917293228E-2</v>
      </c>
      <c r="N36" s="520">
        <v>0</v>
      </c>
      <c r="O36" s="577" t="s">
        <v>451</v>
      </c>
    </row>
    <row r="37" spans="1:15" ht="37.5" customHeight="1" x14ac:dyDescent="0.3">
      <c r="A37" s="233">
        <v>32</v>
      </c>
      <c r="B37" s="242" t="s">
        <v>166</v>
      </c>
      <c r="C37" s="520">
        <v>0</v>
      </c>
      <c r="D37" s="520">
        <v>0</v>
      </c>
      <c r="E37" s="520">
        <v>0</v>
      </c>
      <c r="F37" s="520">
        <v>0</v>
      </c>
      <c r="G37" s="520">
        <v>0</v>
      </c>
      <c r="H37" s="520">
        <v>0</v>
      </c>
      <c r="I37" s="519">
        <v>0.55555555555555558</v>
      </c>
      <c r="J37" s="519">
        <v>0.44444444444444442</v>
      </c>
      <c r="K37" s="519">
        <v>0</v>
      </c>
      <c r="L37" s="519">
        <v>0.3995560488346282</v>
      </c>
      <c r="M37" s="519">
        <v>0.60044395116537186</v>
      </c>
      <c r="N37" s="518">
        <v>2.771362586605081E-2</v>
      </c>
      <c r="O37" s="577" t="s">
        <v>439</v>
      </c>
    </row>
    <row r="38" spans="1:15" ht="48" customHeight="1" x14ac:dyDescent="0.3">
      <c r="A38" s="233">
        <v>33</v>
      </c>
      <c r="B38" s="242" t="s">
        <v>167</v>
      </c>
      <c r="C38" s="520">
        <v>0</v>
      </c>
      <c r="D38" s="520">
        <v>0</v>
      </c>
      <c r="E38" s="520">
        <v>0</v>
      </c>
      <c r="F38" s="518">
        <v>0</v>
      </c>
      <c r="G38" s="518">
        <v>0</v>
      </c>
      <c r="H38" s="518">
        <v>1</v>
      </c>
      <c r="I38" s="519">
        <v>1</v>
      </c>
      <c r="J38" s="519">
        <v>0</v>
      </c>
      <c r="K38" s="519">
        <v>0.10000000000000009</v>
      </c>
      <c r="L38" s="519">
        <v>1</v>
      </c>
      <c r="M38" s="519">
        <v>0</v>
      </c>
      <c r="N38" s="520">
        <v>0</v>
      </c>
      <c r="O38" s="577" t="s">
        <v>460</v>
      </c>
    </row>
    <row r="39" spans="1:15" ht="81" customHeight="1" x14ac:dyDescent="0.3">
      <c r="A39" s="233">
        <v>34</v>
      </c>
      <c r="B39" s="241" t="s">
        <v>168</v>
      </c>
      <c r="C39" s="573">
        <v>0.74696356275303644</v>
      </c>
      <c r="D39" s="573">
        <v>0.25303643724696356</v>
      </c>
      <c r="E39" s="573">
        <v>0.10830324909747292</v>
      </c>
      <c r="F39" s="573">
        <v>0.47629755957681225</v>
      </c>
      <c r="G39" s="573">
        <v>0.52370244042318781</v>
      </c>
      <c r="H39" s="517">
        <v>0</v>
      </c>
      <c r="I39" s="521">
        <v>0.55256848740904674</v>
      </c>
      <c r="J39" s="521">
        <v>0.44743151259095326</v>
      </c>
      <c r="K39" s="521">
        <v>3.0871218275761218E-2</v>
      </c>
      <c r="L39" s="521">
        <v>0.65003119151590771</v>
      </c>
      <c r="M39" s="521">
        <v>0.34996880848409234</v>
      </c>
      <c r="N39" s="574">
        <v>4.4457617071724957E-2</v>
      </c>
      <c r="O39" s="577" t="s">
        <v>451</v>
      </c>
    </row>
    <row r="40" spans="1:15" ht="65.25" customHeight="1" x14ac:dyDescent="0.3">
      <c r="A40" s="233">
        <v>35</v>
      </c>
      <c r="B40" s="241" t="s">
        <v>169</v>
      </c>
      <c r="C40" s="517">
        <v>0</v>
      </c>
      <c r="D40" s="517">
        <v>0</v>
      </c>
      <c r="E40" s="517">
        <v>0</v>
      </c>
      <c r="F40" s="573">
        <v>0.25</v>
      </c>
      <c r="G40" s="573">
        <v>0.75</v>
      </c>
      <c r="H40" s="517">
        <v>0</v>
      </c>
      <c r="I40" s="521">
        <v>0.98622589531680438</v>
      </c>
      <c r="J40" s="521">
        <v>1.3774104683195593E-2</v>
      </c>
      <c r="K40" s="521">
        <v>0</v>
      </c>
      <c r="L40" s="521">
        <v>0.99731182795698925</v>
      </c>
      <c r="M40" s="521">
        <v>2.6881720430107529E-3</v>
      </c>
      <c r="N40" s="574">
        <v>5.2146706066400134E-4</v>
      </c>
      <c r="O40" s="577" t="s">
        <v>452</v>
      </c>
    </row>
    <row r="41" spans="1:15" ht="89.25" customHeight="1" x14ac:dyDescent="0.3">
      <c r="A41" s="233">
        <v>36</v>
      </c>
      <c r="B41" s="241" t="s">
        <v>170</v>
      </c>
      <c r="C41" s="575">
        <v>1</v>
      </c>
      <c r="D41" s="575">
        <v>0</v>
      </c>
      <c r="E41" s="575">
        <v>1.7211703958691911E-3</v>
      </c>
      <c r="F41" s="576">
        <v>1</v>
      </c>
      <c r="G41" s="576">
        <v>0</v>
      </c>
      <c r="H41" s="520">
        <v>0</v>
      </c>
      <c r="I41" s="519">
        <v>0.99999999999999978</v>
      </c>
      <c r="J41" s="519">
        <v>0</v>
      </c>
      <c r="K41" s="519">
        <v>0.43545214679779315</v>
      </c>
      <c r="L41" s="519">
        <v>0.81109799291617468</v>
      </c>
      <c r="M41" s="519">
        <v>0.18890200708382526</v>
      </c>
      <c r="N41" s="518">
        <v>0.49016641452344933</v>
      </c>
      <c r="O41" s="577" t="s">
        <v>461</v>
      </c>
    </row>
    <row r="42" spans="1:15" x14ac:dyDescent="0.25">
      <c r="A42" s="243"/>
      <c r="B42" s="244"/>
      <c r="C42" s="245"/>
      <c r="D42" s="245"/>
      <c r="E42" s="245"/>
      <c r="F42" s="246"/>
      <c r="G42" s="246"/>
      <c r="H42" s="246"/>
      <c r="I42" s="247"/>
      <c r="J42" s="247"/>
      <c r="K42" s="247"/>
      <c r="L42" s="247"/>
      <c r="M42" s="247"/>
      <c r="N42" s="247"/>
      <c r="O42" s="579"/>
    </row>
    <row r="43" spans="1:15" x14ac:dyDescent="0.25">
      <c r="A43" s="248"/>
    </row>
    <row r="44" spans="1:15" ht="246.75" customHeight="1" x14ac:dyDescent="0.25">
      <c r="A44" s="590" t="s">
        <v>445</v>
      </c>
      <c r="B44" s="590"/>
      <c r="C44" s="590"/>
      <c r="D44" s="590"/>
      <c r="E44" s="590"/>
      <c r="F44" s="590"/>
      <c r="G44" s="590"/>
      <c r="H44" s="590"/>
      <c r="I44" s="590"/>
    </row>
    <row r="45" spans="1:15" ht="292.5" customHeight="1" x14ac:dyDescent="0.25">
      <c r="A45" s="590" t="s">
        <v>444</v>
      </c>
      <c r="B45" s="590"/>
      <c r="C45" s="590"/>
      <c r="D45" s="590"/>
      <c r="E45" s="590"/>
      <c r="F45" s="590"/>
      <c r="G45" s="590"/>
      <c r="H45" s="590"/>
      <c r="I45" s="590"/>
    </row>
    <row r="48" spans="1:15" x14ac:dyDescent="0.25">
      <c r="B48" s="250"/>
    </row>
    <row r="50" spans="2:2" x14ac:dyDescent="0.25">
      <c r="B50" s="251"/>
    </row>
    <row r="51" spans="2:2" x14ac:dyDescent="0.25">
      <c r="B51" s="251"/>
    </row>
  </sheetData>
  <mergeCells count="8">
    <mergeCell ref="A45:I45"/>
    <mergeCell ref="O4:O5"/>
    <mergeCell ref="A4:A5"/>
    <mergeCell ref="C4:E4"/>
    <mergeCell ref="F4:H4"/>
    <mergeCell ref="I4:K4"/>
    <mergeCell ref="A44:I44"/>
    <mergeCell ref="L4:N4"/>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pageSetUpPr fitToPage="1"/>
  </sheetPr>
  <dimension ref="A1:Z83"/>
  <sheetViews>
    <sheetView topLeftCell="A70" zoomScale="85" zoomScaleNormal="85" zoomScalePageLayoutView="70" workbookViewId="0">
      <selection activeCell="A76" sqref="A76"/>
    </sheetView>
  </sheetViews>
  <sheetFormatPr defaultColWidth="8.6640625" defaultRowHeight="15.6" x14ac:dyDescent="0.3"/>
  <cols>
    <col min="1" max="1" width="41" style="57" customWidth="1"/>
    <col min="2" max="2" width="20" style="122" customWidth="1"/>
    <col min="3" max="3" width="27" style="122" customWidth="1"/>
    <col min="4" max="4" width="29.6640625" style="122" customWidth="1"/>
    <col min="5" max="5" width="25.6640625" style="122" customWidth="1"/>
    <col min="6" max="12" width="25.6640625" style="57" customWidth="1"/>
    <col min="13" max="13" width="24.6640625" style="57" bestFit="1" customWidth="1"/>
    <col min="14" max="15" width="21.6640625" style="57" customWidth="1"/>
    <col min="16" max="16" width="22" style="57" customWidth="1"/>
    <col min="17" max="17" width="18.6640625" style="57" customWidth="1"/>
    <col min="18" max="18" width="19.33203125" style="57" bestFit="1" customWidth="1"/>
    <col min="19" max="19" width="19.33203125" style="57" customWidth="1"/>
    <col min="20" max="20" width="18" style="57" customWidth="1"/>
    <col min="21" max="21" width="15.44140625" style="57" bestFit="1" customWidth="1"/>
    <col min="22" max="22" width="15.33203125" style="57" customWidth="1"/>
    <col min="23" max="23" width="16.44140625" style="57" customWidth="1"/>
    <col min="24" max="194" width="8.6640625" style="57" customWidth="1"/>
    <col min="195" max="195" width="43.44140625" style="57" customWidth="1"/>
    <col min="196" max="202" width="18.6640625" style="57" customWidth="1"/>
    <col min="203" max="203" width="15.44140625" style="57" customWidth="1"/>
    <col min="204" max="204" width="12.33203125" style="57" customWidth="1"/>
    <col min="205" max="205" width="14.33203125" style="57" customWidth="1"/>
    <col min="206" max="206" width="12.33203125" style="57" customWidth="1"/>
    <col min="207" max="207" width="12.6640625" style="57" customWidth="1"/>
    <col min="208" max="209" width="12.44140625" style="57" customWidth="1"/>
    <col min="210" max="210" width="12.33203125" style="57" customWidth="1"/>
    <col min="211" max="216" width="11.44140625" style="57" bestFit="1" customWidth="1"/>
    <col min="217" max="217" width="13.6640625" style="57" bestFit="1" customWidth="1"/>
    <col min="218" max="222" width="11.44140625" style="57" bestFit="1" customWidth="1"/>
    <col min="223" max="223" width="11.6640625" style="57" customWidth="1"/>
    <col min="224" max="224" width="13.44140625" style="57" bestFit="1" customWidth="1"/>
    <col min="225" max="226" width="11.44140625" style="57" bestFit="1" customWidth="1"/>
    <col min="227" max="227" width="13.6640625" style="57" bestFit="1" customWidth="1"/>
    <col min="228" max="233" width="11.44140625" style="57" bestFit="1" customWidth="1"/>
    <col min="234" max="236" width="11.33203125" style="57" bestFit="1" customWidth="1"/>
    <col min="237" max="237" width="13.6640625" style="57" bestFit="1" customWidth="1"/>
    <col min="238" max="242" width="11.33203125" style="57" bestFit="1" customWidth="1"/>
    <col min="243" max="243" width="13.44140625" style="57" customWidth="1"/>
    <col min="244" max="244" width="11.33203125" style="57" bestFit="1" customWidth="1"/>
    <col min="245" max="245" width="15.33203125" style="57" customWidth="1"/>
    <col min="246" max="246" width="13.33203125" style="57" customWidth="1"/>
    <col min="247" max="247" width="15.6640625" style="57" customWidth="1"/>
    <col min="248" max="248" width="14.6640625" style="57" customWidth="1"/>
    <col min="249" max="249" width="19.33203125" style="57" customWidth="1"/>
    <col min="250" max="250" width="14" style="57" customWidth="1"/>
    <col min="251" max="251" width="15.6640625" style="57" customWidth="1"/>
    <col min="252" max="252" width="17" style="57" customWidth="1"/>
    <col min="253" max="253" width="16.33203125" style="57" customWidth="1"/>
    <col min="254" max="254" width="17.33203125" style="57" customWidth="1"/>
    <col min="255" max="16384" width="8.6640625" style="57"/>
  </cols>
  <sheetData>
    <row r="1" spans="1:22" x14ac:dyDescent="0.3">
      <c r="A1" s="55"/>
      <c r="B1" s="56"/>
      <c r="C1" s="56"/>
      <c r="D1" s="56"/>
      <c r="E1" s="56"/>
      <c r="F1" s="55"/>
      <c r="G1" s="55"/>
      <c r="H1" s="55"/>
      <c r="I1" s="55"/>
      <c r="J1" s="55"/>
      <c r="K1" s="55"/>
    </row>
    <row r="2" spans="1:22" s="63" customFormat="1" ht="16.2" x14ac:dyDescent="0.35">
      <c r="A2" s="58" t="s">
        <v>198</v>
      </c>
      <c r="B2" s="59" t="s">
        <v>221</v>
      </c>
      <c r="C2" s="60">
        <v>2005</v>
      </c>
      <c r="D2" s="60">
        <v>2006</v>
      </c>
      <c r="E2" s="60">
        <v>2007</v>
      </c>
      <c r="F2" s="60">
        <v>2008</v>
      </c>
      <c r="G2" s="60">
        <v>2009</v>
      </c>
      <c r="H2" s="60">
        <v>2010</v>
      </c>
      <c r="I2" s="60">
        <v>2011</v>
      </c>
      <c r="J2" s="60">
        <v>2012</v>
      </c>
      <c r="K2" s="60">
        <v>2013</v>
      </c>
      <c r="L2" s="60">
        <v>2014</v>
      </c>
      <c r="M2" s="60">
        <v>2015</v>
      </c>
      <c r="N2" s="60">
        <v>2016</v>
      </c>
      <c r="O2" s="60">
        <v>2017</v>
      </c>
      <c r="P2" s="61">
        <v>2018</v>
      </c>
      <c r="Q2" s="62"/>
      <c r="R2" s="62"/>
      <c r="S2" s="62"/>
    </row>
    <row r="3" spans="1:22" s="66" customFormat="1" ht="16.2" x14ac:dyDescent="0.35">
      <c r="A3" s="64"/>
      <c r="B3" s="65"/>
      <c r="C3" s="309">
        <f>'State population'!G4</f>
        <v>365923.60000000009</v>
      </c>
      <c r="D3" s="309">
        <f>'State population'!H4</f>
        <v>368366.50000000012</v>
      </c>
      <c r="E3" s="309">
        <f>'State population'!I4</f>
        <v>370809.40000000014</v>
      </c>
      <c r="F3" s="309">
        <f>'State population'!J4</f>
        <v>373252.30000000016</v>
      </c>
      <c r="G3" s="309">
        <f>'State population'!K4</f>
        <v>375695.20000000019</v>
      </c>
      <c r="H3" s="309">
        <f>'State population'!L4</f>
        <v>378138.10000000021</v>
      </c>
      <c r="I3" s="309">
        <f>'State population'!M4</f>
        <v>380581</v>
      </c>
      <c r="J3" s="309">
        <f>'State population'!N4</f>
        <v>383191.46217598103</v>
      </c>
      <c r="K3" s="309">
        <f>'State population'!O4</f>
        <v>385801.92435196205</v>
      </c>
      <c r="L3" s="309">
        <f>'State population'!P4</f>
        <v>388412.38652794308</v>
      </c>
      <c r="M3" s="309">
        <f>'State population'!Q4</f>
        <v>391022.8487039241</v>
      </c>
      <c r="N3" s="309">
        <f>'State population'!R4</f>
        <v>393651.21643160697</v>
      </c>
      <c r="O3" s="309">
        <f>'State population'!S4</f>
        <v>396297.48971099162</v>
      </c>
      <c r="P3" s="309">
        <f>'State population'!T4</f>
        <v>398961.66854207811</v>
      </c>
      <c r="Q3" s="62"/>
      <c r="R3" s="62"/>
      <c r="S3" s="62"/>
    </row>
    <row r="4" spans="1:22" s="66" customFormat="1" ht="16.2" x14ac:dyDescent="0.35">
      <c r="A4" s="68"/>
      <c r="B4" s="69"/>
      <c r="C4" s="311"/>
      <c r="E4" s="67"/>
      <c r="F4" s="67"/>
      <c r="G4" s="67"/>
      <c r="H4" s="136"/>
      <c r="I4" s="67"/>
      <c r="J4" s="67"/>
      <c r="K4" s="67"/>
      <c r="L4" s="67"/>
      <c r="M4" s="67"/>
      <c r="N4" s="62"/>
      <c r="O4" s="62"/>
      <c r="P4" s="62"/>
      <c r="Q4" s="62"/>
      <c r="R4" s="62"/>
      <c r="S4" s="62"/>
    </row>
    <row r="5" spans="1:22" s="66" customFormat="1" ht="16.2" x14ac:dyDescent="0.35">
      <c r="A5" s="68"/>
      <c r="B5" s="69"/>
      <c r="C5" s="135"/>
      <c r="E5" s="70"/>
      <c r="F5" s="70"/>
      <c r="G5" s="71"/>
      <c r="H5" s="71"/>
      <c r="I5" s="72"/>
      <c r="J5" s="70"/>
      <c r="N5" s="62"/>
      <c r="O5" s="62"/>
      <c r="P5" s="62"/>
      <c r="Q5" s="62"/>
      <c r="R5" s="62"/>
      <c r="S5" s="62"/>
      <c r="V5" s="73"/>
    </row>
    <row r="6" spans="1:22" s="66" customFormat="1" ht="16.2" x14ac:dyDescent="0.35">
      <c r="A6" s="58" t="s">
        <v>19</v>
      </c>
      <c r="B6" s="59" t="s">
        <v>1</v>
      </c>
      <c r="C6" s="60">
        <v>2005</v>
      </c>
      <c r="D6" s="60">
        <v>2006</v>
      </c>
      <c r="E6" s="60">
        <v>2007</v>
      </c>
      <c r="F6" s="60">
        <v>2008</v>
      </c>
      <c r="G6" s="60">
        <v>2009</v>
      </c>
      <c r="H6" s="60">
        <v>2010</v>
      </c>
      <c r="I6" s="60">
        <v>2011</v>
      </c>
      <c r="J6" s="60">
        <v>2012</v>
      </c>
      <c r="K6" s="60">
        <v>2013</v>
      </c>
      <c r="L6" s="60">
        <v>2014</v>
      </c>
      <c r="M6" s="60">
        <v>2015</v>
      </c>
      <c r="N6" s="60">
        <v>2016</v>
      </c>
      <c r="O6" s="60">
        <v>2017</v>
      </c>
      <c r="P6" s="61">
        <v>2018</v>
      </c>
      <c r="Q6" s="62"/>
      <c r="R6" s="62"/>
      <c r="S6" s="62"/>
    </row>
    <row r="7" spans="1:22" s="48" customFormat="1" x14ac:dyDescent="0.3">
      <c r="A7" s="312"/>
      <c r="B7" s="313"/>
      <c r="C7" s="313">
        <f>BOD!$B$6</f>
        <v>40.5</v>
      </c>
      <c r="D7" s="313">
        <f>BOD!$B$6</f>
        <v>40.5</v>
      </c>
      <c r="E7" s="313">
        <f>BOD!$B$6</f>
        <v>40.5</v>
      </c>
      <c r="F7" s="313">
        <f>BOD!$B$6</f>
        <v>40.5</v>
      </c>
      <c r="G7" s="313">
        <f>BOD!$B$6</f>
        <v>40.5</v>
      </c>
      <c r="H7" s="313">
        <f>BOD!$B$6</f>
        <v>40.5</v>
      </c>
      <c r="I7" s="313">
        <f>BOD!$B$6</f>
        <v>40.5</v>
      </c>
      <c r="J7" s="313">
        <f>BOD!$B$6</f>
        <v>40.5</v>
      </c>
      <c r="K7" s="313">
        <f>BOD!$B$6</f>
        <v>40.5</v>
      </c>
      <c r="L7" s="313">
        <f>BOD!$B$6</f>
        <v>40.5</v>
      </c>
      <c r="M7" s="313">
        <f>BOD!$B$6</f>
        <v>40.5</v>
      </c>
      <c r="N7" s="313">
        <f>BOD!$B$6</f>
        <v>40.5</v>
      </c>
      <c r="O7" s="313">
        <f>BOD!$B$6</f>
        <v>40.5</v>
      </c>
      <c r="P7" s="314">
        <f>BOD!$B$6</f>
        <v>40.5</v>
      </c>
    </row>
    <row r="8" spans="1:22" s="66" customFormat="1" ht="16.2" x14ac:dyDescent="0.35">
      <c r="A8" s="68"/>
      <c r="B8" s="69"/>
      <c r="C8" s="69"/>
      <c r="D8" s="69"/>
      <c r="E8" s="75"/>
      <c r="F8" s="75"/>
      <c r="G8" s="75"/>
      <c r="H8" s="75"/>
      <c r="I8" s="75"/>
      <c r="J8" s="75"/>
      <c r="N8" s="62"/>
      <c r="O8" s="62"/>
      <c r="P8" s="62"/>
      <c r="Q8" s="62"/>
      <c r="R8" s="62"/>
      <c r="S8" s="62"/>
    </row>
    <row r="9" spans="1:22" s="66" customFormat="1" ht="16.2" x14ac:dyDescent="0.35">
      <c r="A9" s="68"/>
      <c r="B9" s="76"/>
      <c r="C9" s="76"/>
      <c r="D9" s="76"/>
      <c r="E9" s="70"/>
      <c r="F9" s="70"/>
      <c r="G9" s="70"/>
      <c r="H9" s="70"/>
      <c r="I9" s="70"/>
      <c r="J9" s="70"/>
      <c r="N9" s="62"/>
      <c r="O9" s="62"/>
      <c r="P9" s="62"/>
      <c r="Q9" s="62"/>
      <c r="R9" s="62"/>
      <c r="S9" s="62"/>
    </row>
    <row r="10" spans="1:22" s="63" customFormat="1" ht="30" customHeight="1" x14ac:dyDescent="0.35">
      <c r="A10" s="447" t="s">
        <v>54</v>
      </c>
      <c r="B10" s="59" t="s">
        <v>56</v>
      </c>
      <c r="C10" s="60">
        <v>2005</v>
      </c>
      <c r="D10" s="60">
        <v>2006</v>
      </c>
      <c r="E10" s="60">
        <v>2007</v>
      </c>
      <c r="F10" s="60">
        <v>2008</v>
      </c>
      <c r="G10" s="60">
        <v>2009</v>
      </c>
      <c r="H10" s="60">
        <v>2010</v>
      </c>
      <c r="I10" s="60">
        <v>2011</v>
      </c>
      <c r="J10" s="60">
        <v>2012</v>
      </c>
      <c r="K10" s="60">
        <v>2013</v>
      </c>
      <c r="L10" s="60">
        <v>2014</v>
      </c>
      <c r="M10" s="60">
        <v>2015</v>
      </c>
      <c r="N10" s="60">
        <v>2016</v>
      </c>
      <c r="O10" s="60">
        <v>2017</v>
      </c>
      <c r="P10" s="61">
        <v>2018</v>
      </c>
      <c r="Q10" s="62"/>
      <c r="R10" s="62"/>
      <c r="S10" s="62"/>
    </row>
    <row r="11" spans="1:22" ht="15.75" customHeight="1" x14ac:dyDescent="0.35">
      <c r="A11" s="77"/>
      <c r="B11" s="78"/>
      <c r="C11" s="42">
        <f>C3*C7*0.001*365</f>
        <v>5409265.6170000015</v>
      </c>
      <c r="D11" s="42">
        <f>D3*D7*0.001*365</f>
        <v>5445377.7862500018</v>
      </c>
      <c r="E11" s="42">
        <f>E3*E7*0.001*365</f>
        <v>5481489.955500002</v>
      </c>
      <c r="F11" s="42">
        <f>F3*F7*0.001*365</f>
        <v>5517602.1247500023</v>
      </c>
      <c r="G11" s="42">
        <f t="shared" ref="G11:L11" si="0">G3*G7*0.001*365</f>
        <v>5553714.2940000026</v>
      </c>
      <c r="H11" s="42">
        <f t="shared" si="0"/>
        <v>5589826.4632500028</v>
      </c>
      <c r="I11" s="42">
        <f t="shared" si="0"/>
        <v>5625938.6325000003</v>
      </c>
      <c r="J11" s="42">
        <f t="shared" si="0"/>
        <v>5664527.7896164404</v>
      </c>
      <c r="K11" s="42">
        <f t="shared" si="0"/>
        <v>5703116.9467328787</v>
      </c>
      <c r="L11" s="42">
        <f t="shared" si="0"/>
        <v>5741706.1038493188</v>
      </c>
      <c r="M11" s="42">
        <f>M3*M7*0.001*365</f>
        <v>5780295.2609657589</v>
      </c>
      <c r="N11" s="42">
        <f t="shared" ref="N11:O11" si="1">N3*N7*0.001*365</f>
        <v>5819149.1069002301</v>
      </c>
      <c r="O11" s="42">
        <f t="shared" si="1"/>
        <v>5858267.641652734</v>
      </c>
      <c r="P11" s="79">
        <f>P3*P7*0.001*365</f>
        <v>5897650.8652232699</v>
      </c>
      <c r="Q11" s="62"/>
      <c r="R11" s="62"/>
      <c r="S11" s="62"/>
    </row>
    <row r="12" spans="1:22" ht="15.75" customHeight="1" x14ac:dyDescent="0.35">
      <c r="A12" s="80"/>
      <c r="B12" s="76"/>
      <c r="C12" s="76"/>
      <c r="D12" s="76"/>
      <c r="E12" s="75"/>
      <c r="F12" s="75"/>
      <c r="G12" s="75"/>
      <c r="H12" s="75"/>
      <c r="I12" s="75"/>
      <c r="J12" s="75"/>
      <c r="N12" s="62"/>
      <c r="O12" s="62"/>
      <c r="P12" s="62"/>
      <c r="Q12" s="62"/>
      <c r="R12" s="62"/>
      <c r="S12" s="62"/>
    </row>
    <row r="13" spans="1:22" ht="16.2" x14ac:dyDescent="0.35">
      <c r="A13" s="80"/>
      <c r="B13" s="76"/>
      <c r="C13" s="76"/>
      <c r="D13" s="76"/>
      <c r="E13" s="75"/>
      <c r="F13" s="81"/>
      <c r="G13" s="81"/>
      <c r="H13" s="81"/>
      <c r="I13" s="81"/>
      <c r="J13" s="81"/>
      <c r="N13" s="62"/>
      <c r="O13" s="62"/>
      <c r="P13" s="62"/>
      <c r="Q13" s="62"/>
      <c r="R13" s="62"/>
      <c r="S13" s="62"/>
    </row>
    <row r="14" spans="1:22" ht="18" customHeight="1" x14ac:dyDescent="0.3">
      <c r="A14" s="58" t="s">
        <v>100</v>
      </c>
      <c r="B14" s="59" t="s">
        <v>221</v>
      </c>
      <c r="C14" s="60">
        <v>2005</v>
      </c>
      <c r="D14" s="60">
        <v>2006</v>
      </c>
      <c r="E14" s="60">
        <v>2007</v>
      </c>
      <c r="F14" s="60">
        <v>2008</v>
      </c>
      <c r="G14" s="60">
        <v>2009</v>
      </c>
      <c r="H14" s="60">
        <v>2010</v>
      </c>
      <c r="I14" s="60">
        <v>2011</v>
      </c>
      <c r="J14" s="60">
        <v>2012</v>
      </c>
      <c r="K14" s="60">
        <v>2013</v>
      </c>
      <c r="L14" s="60">
        <v>2014</v>
      </c>
      <c r="M14" s="60">
        <v>2015</v>
      </c>
      <c r="N14" s="60">
        <v>2016</v>
      </c>
      <c r="O14" s="60">
        <v>2017</v>
      </c>
      <c r="P14" s="61">
        <v>2018</v>
      </c>
    </row>
    <row r="15" spans="1:22" ht="15.75" customHeight="1" x14ac:dyDescent="0.3">
      <c r="A15" s="77"/>
      <c r="B15" s="78"/>
      <c r="C15" s="41">
        <v>1.25</v>
      </c>
      <c r="D15" s="41">
        <v>1.25</v>
      </c>
      <c r="E15" s="42">
        <v>1.25</v>
      </c>
      <c r="F15" s="42">
        <v>1.25</v>
      </c>
      <c r="G15" s="42">
        <v>1.25</v>
      </c>
      <c r="H15" s="42">
        <v>1.25</v>
      </c>
      <c r="I15" s="42">
        <v>1.25</v>
      </c>
      <c r="J15" s="42">
        <v>1.25</v>
      </c>
      <c r="K15" s="43">
        <v>1.25</v>
      </c>
      <c r="L15" s="43">
        <v>1.25</v>
      </c>
      <c r="M15" s="43">
        <v>1.25</v>
      </c>
      <c r="N15" s="43">
        <v>1.25</v>
      </c>
      <c r="O15" s="43">
        <v>1.25</v>
      </c>
      <c r="P15" s="44">
        <v>1.25</v>
      </c>
    </row>
    <row r="16" spans="1:22" ht="15.75" customHeight="1" x14ac:dyDescent="0.3">
      <c r="A16" s="80"/>
      <c r="B16" s="76"/>
      <c r="C16" s="76"/>
      <c r="D16" s="76"/>
      <c r="E16" s="75"/>
      <c r="F16" s="75"/>
      <c r="G16" s="75"/>
      <c r="H16" s="75"/>
      <c r="I16" s="75"/>
      <c r="J16" s="75"/>
    </row>
    <row r="17" spans="1:19" x14ac:dyDescent="0.3">
      <c r="A17" s="80"/>
      <c r="B17" s="76"/>
      <c r="C17" s="76"/>
      <c r="D17" s="76"/>
      <c r="E17" s="82"/>
      <c r="F17" s="82"/>
      <c r="G17" s="82"/>
      <c r="H17" s="82"/>
      <c r="I17" s="82"/>
      <c r="J17" s="82"/>
    </row>
    <row r="18" spans="1:19" s="63" customFormat="1" ht="18" x14ac:dyDescent="0.3">
      <c r="A18" s="58" t="s">
        <v>101</v>
      </c>
      <c r="B18" s="59" t="s">
        <v>221</v>
      </c>
      <c r="C18" s="60">
        <v>2005</v>
      </c>
      <c r="D18" s="60">
        <v>2006</v>
      </c>
      <c r="E18" s="60">
        <v>2007</v>
      </c>
      <c r="F18" s="60">
        <v>2008</v>
      </c>
      <c r="G18" s="60">
        <v>2009</v>
      </c>
      <c r="H18" s="60">
        <v>2010</v>
      </c>
      <c r="I18" s="60">
        <v>2011</v>
      </c>
      <c r="J18" s="60">
        <v>2012</v>
      </c>
      <c r="K18" s="60">
        <v>2013</v>
      </c>
      <c r="L18" s="60">
        <v>2014</v>
      </c>
      <c r="M18" s="60">
        <v>2015</v>
      </c>
      <c r="N18" s="60">
        <v>2016</v>
      </c>
      <c r="O18" s="60">
        <v>2017</v>
      </c>
      <c r="P18" s="61">
        <v>2018</v>
      </c>
    </row>
    <row r="19" spans="1:19" x14ac:dyDescent="0.3">
      <c r="A19" s="77"/>
      <c r="B19" s="78"/>
      <c r="C19" s="74">
        <v>1</v>
      </c>
      <c r="D19" s="74">
        <v>1</v>
      </c>
      <c r="E19" s="42">
        <v>1</v>
      </c>
      <c r="F19" s="42">
        <v>1</v>
      </c>
      <c r="G19" s="42">
        <v>1</v>
      </c>
      <c r="H19" s="42">
        <v>1</v>
      </c>
      <c r="I19" s="42">
        <v>1</v>
      </c>
      <c r="J19" s="42">
        <v>1</v>
      </c>
      <c r="K19" s="145">
        <v>1</v>
      </c>
      <c r="L19" s="145">
        <v>1</v>
      </c>
      <c r="M19" s="145">
        <v>1</v>
      </c>
      <c r="N19" s="145">
        <v>1</v>
      </c>
      <c r="O19" s="145">
        <v>1</v>
      </c>
      <c r="P19" s="146">
        <v>1</v>
      </c>
    </row>
    <row r="20" spans="1:19" x14ac:dyDescent="0.3">
      <c r="A20" s="80"/>
      <c r="B20" s="76"/>
      <c r="C20" s="76"/>
      <c r="D20" s="76"/>
      <c r="E20" s="75"/>
      <c r="F20" s="75"/>
      <c r="G20" s="75"/>
      <c r="H20" s="75"/>
      <c r="I20" s="75"/>
      <c r="J20" s="75"/>
    </row>
    <row r="21" spans="1:19" x14ac:dyDescent="0.3">
      <c r="A21" s="80"/>
      <c r="B21" s="76"/>
      <c r="C21" s="76"/>
      <c r="D21" s="76"/>
      <c r="E21" s="82"/>
      <c r="F21" s="82"/>
      <c r="G21" s="82"/>
      <c r="H21" s="82"/>
      <c r="I21" s="82"/>
      <c r="J21" s="82"/>
    </row>
    <row r="22" spans="1:19" ht="18" x14ac:dyDescent="0.3">
      <c r="A22" s="447" t="s">
        <v>188</v>
      </c>
      <c r="B22" s="59" t="s">
        <v>56</v>
      </c>
      <c r="C22" s="60">
        <v>2005</v>
      </c>
      <c r="D22" s="60">
        <v>2006</v>
      </c>
      <c r="E22" s="60">
        <v>2007</v>
      </c>
      <c r="F22" s="60">
        <v>2008</v>
      </c>
      <c r="G22" s="60">
        <v>2009</v>
      </c>
      <c r="H22" s="60">
        <v>2010</v>
      </c>
      <c r="I22" s="60">
        <v>2011</v>
      </c>
      <c r="J22" s="60">
        <v>2012</v>
      </c>
      <c r="K22" s="60">
        <v>2013</v>
      </c>
      <c r="L22" s="60">
        <v>2014</v>
      </c>
      <c r="M22" s="60">
        <v>2015</v>
      </c>
      <c r="N22" s="60">
        <v>2016</v>
      </c>
      <c r="O22" s="60">
        <v>2017</v>
      </c>
      <c r="P22" s="61">
        <v>2018</v>
      </c>
      <c r="Q22" s="63"/>
      <c r="R22" s="63"/>
      <c r="S22" s="63"/>
    </row>
    <row r="23" spans="1:19" s="49" customFormat="1" x14ac:dyDescent="0.3">
      <c r="A23" s="83"/>
      <c r="B23" s="84"/>
      <c r="C23" s="315">
        <f>C11*'Urban_degree of utilization'!$Y$9*C15</f>
        <v>137179.10068457661</v>
      </c>
      <c r="D23" s="315">
        <f>D11*'Urban_degree of utilization'!$Y$9*D15</f>
        <v>138094.90612883426</v>
      </c>
      <c r="E23" s="315">
        <f>E11*'Urban_degree of utilization'!$Y$9*E15</f>
        <v>139010.71157309192</v>
      </c>
      <c r="F23" s="315">
        <f>F11*'Urban_degree of utilization'!$Y$9*F15</f>
        <v>139926.51701734954</v>
      </c>
      <c r="G23" s="315">
        <f>G11*'Urban_degree of utilization'!$Y$9*G15</f>
        <v>140842.32246160717</v>
      </c>
      <c r="H23" s="315">
        <f>H11*'Urban_degree of utilization'!$Y$9*H15</f>
        <v>141758.12790586482</v>
      </c>
      <c r="I23" s="315">
        <f>I11*'Urban_degree of utilization'!$P$9*I15</f>
        <v>210972.69871875001</v>
      </c>
      <c r="J23" s="315">
        <f>J11*'Urban_degree of utilization'!$P$9*J15</f>
        <v>212419.79211061652</v>
      </c>
      <c r="K23" s="315">
        <f>K11*'Urban_degree of utilization'!$P$9*K15</f>
        <v>213866.88550248294</v>
      </c>
      <c r="L23" s="315">
        <f>L11*'Urban_degree of utilization'!$P$9*L15</f>
        <v>215313.97889434945</v>
      </c>
      <c r="M23" s="315">
        <f>M11*'Urban_degree of utilization'!$P$9*M15</f>
        <v>216761.07228621596</v>
      </c>
      <c r="N23" s="315">
        <f>N11*'Urban_degree of utilization'!$P$9*N15</f>
        <v>218218.09150875863</v>
      </c>
      <c r="O23" s="315">
        <f>O11*'Urban_degree of utilization'!$P$9*O15</f>
        <v>219685.0365619775</v>
      </c>
      <c r="P23" s="315">
        <f>P11*'Urban_degree of utilization'!$P$9*P15</f>
        <v>221161.90744587261</v>
      </c>
      <c r="Q23" s="63"/>
      <c r="R23" s="63"/>
      <c r="S23" s="63"/>
    </row>
    <row r="24" spans="1:19" s="49" customFormat="1" x14ac:dyDescent="0.3">
      <c r="A24" s="46"/>
      <c r="B24" s="85"/>
      <c r="C24" s="317"/>
      <c r="D24" s="85"/>
      <c r="E24" s="86"/>
      <c r="F24" s="86"/>
      <c r="G24" s="86"/>
      <c r="H24" s="86"/>
      <c r="I24" s="86"/>
      <c r="J24" s="86"/>
      <c r="N24" s="63"/>
      <c r="O24" s="63"/>
      <c r="P24" s="63"/>
      <c r="Q24" s="63"/>
      <c r="R24" s="63"/>
      <c r="S24" s="63"/>
    </row>
    <row r="25" spans="1:19" s="49" customFormat="1" x14ac:dyDescent="0.3">
      <c r="A25" s="46"/>
      <c r="B25" s="85"/>
      <c r="C25" s="85"/>
      <c r="D25" s="85"/>
      <c r="E25" s="87"/>
      <c r="F25" s="87"/>
      <c r="G25" s="87"/>
      <c r="H25" s="87"/>
      <c r="I25" s="87"/>
      <c r="J25" s="87"/>
      <c r="N25" s="63"/>
      <c r="O25" s="63"/>
      <c r="P25" s="63"/>
      <c r="Q25" s="63"/>
      <c r="R25" s="63"/>
      <c r="S25" s="63"/>
    </row>
    <row r="26" spans="1:19" ht="18" x14ac:dyDescent="0.3">
      <c r="A26" s="447" t="s">
        <v>189</v>
      </c>
      <c r="B26" s="59" t="s">
        <v>56</v>
      </c>
      <c r="C26" s="60">
        <v>2005</v>
      </c>
      <c r="D26" s="60">
        <v>2006</v>
      </c>
      <c r="E26" s="60">
        <v>2007</v>
      </c>
      <c r="F26" s="60">
        <v>2008</v>
      </c>
      <c r="G26" s="60">
        <v>2009</v>
      </c>
      <c r="H26" s="60">
        <v>2010</v>
      </c>
      <c r="I26" s="60">
        <v>2011</v>
      </c>
      <c r="J26" s="60">
        <v>2012</v>
      </c>
      <c r="K26" s="60">
        <v>2013</v>
      </c>
      <c r="L26" s="60">
        <v>2014</v>
      </c>
      <c r="M26" s="60">
        <v>2015</v>
      </c>
      <c r="N26" s="60">
        <v>2016</v>
      </c>
      <c r="O26" s="60">
        <v>2017</v>
      </c>
      <c r="P26" s="61">
        <v>2018</v>
      </c>
      <c r="Q26" s="63"/>
      <c r="R26" s="63"/>
      <c r="S26" s="63"/>
    </row>
    <row r="27" spans="1:19" s="49" customFormat="1" x14ac:dyDescent="0.3">
      <c r="A27" s="88"/>
      <c r="B27" s="84"/>
      <c r="C27" s="315">
        <f>C11*C19*(1-'Urban_degree of utilization'!$Y$9)</f>
        <v>5299522.3364523398</v>
      </c>
      <c r="D27" s="315">
        <f>D11*D19*(1-'Urban_degree of utilization'!$Y$9)</f>
        <v>5334901.861346934</v>
      </c>
      <c r="E27" s="315">
        <f>E11*E19*(1-'Urban_degree of utilization'!$Y$9)</f>
        <v>5370281.3862415282</v>
      </c>
      <c r="F27" s="315">
        <f>F11*F19*(1-'Urban_degree of utilization'!$Y$9)</f>
        <v>5405660.9111361224</v>
      </c>
      <c r="G27" s="315">
        <f>G11*G19*(1-'Urban_degree of utilization'!$Y$9)</f>
        <v>5441040.4360307166</v>
      </c>
      <c r="H27" s="315">
        <f>H11*H19*(1-'Urban_degree of utilization'!$Y$9)</f>
        <v>5476419.9609253109</v>
      </c>
      <c r="I27" s="315">
        <f>I11*I19*(1-'Urban_degree of utilization'!$P$9)</f>
        <v>5457160.4735249998</v>
      </c>
      <c r="J27" s="315">
        <f>J11*J19*(1-'Urban_degree of utilization'!$P$9)</f>
        <v>5494591.9559279466</v>
      </c>
      <c r="K27" s="315">
        <f>K11*K19*(1-'Urban_degree of utilization'!$P$9)</f>
        <v>5532023.4383308925</v>
      </c>
      <c r="L27" s="315">
        <f>L11*L19*(1-'Urban_degree of utilization'!$P$9)</f>
        <v>5569454.9207338393</v>
      </c>
      <c r="M27" s="315">
        <f>M11*M19*(1-'Urban_degree of utilization'!$P$9)</f>
        <v>5606886.4031367861</v>
      </c>
      <c r="N27" s="315">
        <f>N11*N19*(1-'Urban_degree of utilization'!$P$9)</f>
        <v>5644574.6336932229</v>
      </c>
      <c r="O27" s="315">
        <f>O11*O19*(1-'Urban_degree of utilization'!$P$9)</f>
        <v>5682519.6124031516</v>
      </c>
      <c r="P27" s="316">
        <f>P11*P19*(1-'Urban_degree of utilization'!$P$9)</f>
        <v>5720721.3392665712</v>
      </c>
      <c r="Q27" s="63"/>
      <c r="R27" s="63"/>
      <c r="S27" s="63"/>
    </row>
    <row r="28" spans="1:19" s="49" customFormat="1" x14ac:dyDescent="0.3">
      <c r="A28" s="89"/>
      <c r="B28" s="90"/>
      <c r="C28" s="317"/>
      <c r="D28" s="90"/>
      <c r="E28" s="86"/>
      <c r="F28" s="86"/>
      <c r="G28" s="86"/>
      <c r="H28" s="86"/>
      <c r="I28" s="86"/>
      <c r="J28" s="86"/>
      <c r="N28" s="63"/>
      <c r="O28" s="63"/>
      <c r="P28" s="63"/>
      <c r="Q28" s="63"/>
      <c r="R28" s="63"/>
      <c r="S28" s="63"/>
    </row>
    <row r="29" spans="1:19" s="49" customFormat="1" x14ac:dyDescent="0.3">
      <c r="A29" s="89"/>
      <c r="B29" s="90"/>
      <c r="C29" s="90"/>
      <c r="D29" s="90"/>
      <c r="E29" s="51"/>
      <c r="F29" s="51"/>
      <c r="G29" s="51"/>
      <c r="H29" s="51"/>
      <c r="I29" s="51"/>
      <c r="J29" s="51"/>
      <c r="O29" s="137"/>
    </row>
    <row r="30" spans="1:19" s="49" customFormat="1" ht="15.75" customHeight="1" x14ac:dyDescent="0.3">
      <c r="A30" s="447" t="s">
        <v>102</v>
      </c>
      <c r="B30" s="448"/>
      <c r="C30" s="89"/>
      <c r="D30" s="89"/>
      <c r="E30" s="91"/>
      <c r="F30" s="91"/>
      <c r="G30" s="91"/>
      <c r="H30" s="91"/>
      <c r="I30" s="91"/>
      <c r="J30" s="91"/>
      <c r="L30" s="63"/>
      <c r="M30" s="63"/>
      <c r="N30" s="63"/>
      <c r="O30" s="63"/>
      <c r="P30" s="63"/>
      <c r="Q30" s="63"/>
      <c r="R30" s="63"/>
      <c r="S30" s="63"/>
    </row>
    <row r="31" spans="1:19" s="49" customFormat="1" ht="15.75" customHeight="1" x14ac:dyDescent="0.3">
      <c r="A31" s="92">
        <v>0.6</v>
      </c>
      <c r="B31" s="93" t="s">
        <v>12</v>
      </c>
      <c r="C31" s="50"/>
      <c r="D31" s="50"/>
      <c r="E31" s="51"/>
      <c r="F31" s="48"/>
      <c r="G31" s="48"/>
      <c r="H31" s="48"/>
      <c r="I31" s="48"/>
      <c r="J31" s="48"/>
      <c r="L31" s="63"/>
      <c r="M31" s="63"/>
      <c r="N31" s="63"/>
      <c r="O31" s="63"/>
      <c r="P31" s="63"/>
      <c r="Q31" s="63"/>
      <c r="R31" s="63"/>
      <c r="S31" s="63"/>
    </row>
    <row r="32" spans="1:19" s="49" customFormat="1" ht="15.75" customHeight="1" x14ac:dyDescent="0.3">
      <c r="A32" s="89"/>
      <c r="B32" s="89"/>
      <c r="C32" s="89"/>
      <c r="D32" s="89"/>
      <c r="E32" s="51"/>
      <c r="F32" s="51"/>
      <c r="G32" s="51"/>
      <c r="H32" s="51"/>
      <c r="I32" s="51"/>
      <c r="J32" s="51"/>
      <c r="L32" s="63"/>
      <c r="M32" s="63"/>
      <c r="N32" s="63"/>
      <c r="O32" s="63"/>
      <c r="P32" s="63"/>
      <c r="Q32" s="63"/>
      <c r="R32" s="63"/>
      <c r="S32" s="63"/>
    </row>
    <row r="33" spans="1:26" s="49" customFormat="1" x14ac:dyDescent="0.3">
      <c r="A33" s="671" t="s">
        <v>18</v>
      </c>
      <c r="B33" s="672"/>
      <c r="C33" s="89"/>
      <c r="D33" s="89"/>
      <c r="E33" s="51"/>
      <c r="F33" s="51"/>
      <c r="G33" s="51"/>
      <c r="H33" s="51"/>
      <c r="I33" s="51"/>
      <c r="J33" s="51"/>
      <c r="L33" s="63"/>
      <c r="M33" s="63"/>
      <c r="N33" s="63"/>
      <c r="O33" s="63"/>
      <c r="P33" s="63"/>
      <c r="Q33" s="63"/>
      <c r="R33" s="63"/>
      <c r="S33" s="63"/>
    </row>
    <row r="34" spans="1:26" s="49" customFormat="1" x14ac:dyDescent="0.3">
      <c r="A34" s="94">
        <v>0</v>
      </c>
      <c r="B34" s="95" t="s">
        <v>17</v>
      </c>
      <c r="C34" s="90"/>
      <c r="D34" s="96"/>
      <c r="E34" s="51"/>
      <c r="F34" s="51"/>
      <c r="G34" s="51"/>
      <c r="H34" s="51"/>
      <c r="I34" s="51"/>
      <c r="J34" s="51"/>
      <c r="L34" s="63"/>
      <c r="M34" s="63"/>
      <c r="N34" s="63"/>
      <c r="O34" s="63"/>
      <c r="P34" s="63"/>
      <c r="Q34" s="63"/>
      <c r="R34" s="63"/>
      <c r="S34" s="63"/>
    </row>
    <row r="35" spans="1:26" s="49" customFormat="1" ht="16.2" thickBot="1" x14ac:dyDescent="0.35">
      <c r="A35" s="97"/>
      <c r="B35" s="89"/>
      <c r="C35" s="89"/>
      <c r="D35" s="89"/>
      <c r="E35" s="51"/>
      <c r="F35" s="51"/>
      <c r="G35" s="51"/>
      <c r="H35" s="51"/>
      <c r="I35" s="51"/>
      <c r="J35" s="51"/>
    </row>
    <row r="36" spans="1:26" s="49" customFormat="1" x14ac:dyDescent="0.3">
      <c r="A36" s="453" t="s">
        <v>10</v>
      </c>
      <c r="B36" s="99"/>
      <c r="C36" s="90"/>
      <c r="D36" s="90"/>
      <c r="E36" s="51"/>
      <c r="F36" s="51"/>
      <c r="G36" s="51"/>
      <c r="H36" s="51"/>
      <c r="I36" s="51"/>
      <c r="J36" s="51"/>
    </row>
    <row r="37" spans="1:26" s="49" customFormat="1" x14ac:dyDescent="0.3">
      <c r="A37" s="100" t="s">
        <v>2</v>
      </c>
      <c r="B37" s="101" t="s">
        <v>11</v>
      </c>
      <c r="C37" s="89"/>
      <c r="D37" s="89"/>
      <c r="E37" s="51"/>
      <c r="F37" s="51"/>
      <c r="G37" s="51"/>
      <c r="H37" s="51"/>
      <c r="I37" s="51"/>
      <c r="J37" s="51"/>
    </row>
    <row r="38" spans="1:26" s="49" customFormat="1" x14ac:dyDescent="0.3">
      <c r="A38" s="52" t="s">
        <v>3</v>
      </c>
      <c r="B38" s="102">
        <v>0.8</v>
      </c>
      <c r="C38" s="103"/>
      <c r="D38" s="103"/>
      <c r="E38" s="51"/>
      <c r="F38" s="51"/>
      <c r="G38" s="51"/>
      <c r="H38" s="51"/>
      <c r="I38" s="51"/>
      <c r="J38" s="51"/>
    </row>
    <row r="39" spans="1:26" s="49" customFormat="1" ht="46.8" x14ac:dyDescent="0.3">
      <c r="A39" s="52" t="s">
        <v>4</v>
      </c>
      <c r="B39" s="104">
        <v>0.3</v>
      </c>
      <c r="C39" s="103"/>
      <c r="D39" s="103"/>
      <c r="E39" s="51"/>
      <c r="F39" s="51"/>
      <c r="G39" s="51"/>
      <c r="H39" s="51"/>
      <c r="I39" s="51"/>
      <c r="J39" s="51"/>
    </row>
    <row r="40" spans="1:26" s="49" customFormat="1" ht="31.2" x14ac:dyDescent="0.3">
      <c r="A40" s="52" t="s">
        <v>96</v>
      </c>
      <c r="B40" s="104">
        <v>0</v>
      </c>
      <c r="C40" s="103"/>
      <c r="D40" s="103"/>
      <c r="E40" s="51"/>
      <c r="F40" s="51"/>
      <c r="G40" s="51"/>
      <c r="H40" s="51"/>
      <c r="I40" s="51"/>
      <c r="J40" s="51"/>
    </row>
    <row r="41" spans="1:26" s="49" customFormat="1" x14ac:dyDescent="0.3">
      <c r="A41" s="52" t="s">
        <v>5</v>
      </c>
      <c r="B41" s="102">
        <v>0.5</v>
      </c>
      <c r="C41" s="103"/>
      <c r="D41" s="103"/>
      <c r="E41" s="51"/>
      <c r="F41" s="51"/>
      <c r="G41" s="51"/>
      <c r="H41" s="51"/>
      <c r="I41" s="51"/>
      <c r="J41" s="51"/>
    </row>
    <row r="42" spans="1:26" s="49" customFormat="1" x14ac:dyDescent="0.3">
      <c r="A42" s="52" t="s">
        <v>6</v>
      </c>
      <c r="B42" s="102">
        <v>0.1</v>
      </c>
      <c r="C42" s="103"/>
      <c r="D42" s="103"/>
      <c r="E42" s="51"/>
      <c r="F42" s="51"/>
      <c r="G42" s="51"/>
      <c r="H42" s="51"/>
      <c r="I42" s="51"/>
      <c r="J42" s="51"/>
    </row>
    <row r="43" spans="1:26" s="49" customFormat="1" x14ac:dyDescent="0.3">
      <c r="A43" s="52" t="s">
        <v>7</v>
      </c>
      <c r="B43" s="102">
        <v>0</v>
      </c>
      <c r="C43" s="103"/>
      <c r="D43" s="103"/>
      <c r="E43" s="51"/>
      <c r="F43" s="51"/>
      <c r="G43" s="51"/>
      <c r="H43" s="51"/>
      <c r="I43" s="51"/>
      <c r="J43" s="51"/>
    </row>
    <row r="44" spans="1:26" s="49" customFormat="1" x14ac:dyDescent="0.3">
      <c r="A44" s="52" t="s">
        <v>8</v>
      </c>
      <c r="B44" s="102">
        <v>0.5</v>
      </c>
      <c r="C44" s="103"/>
      <c r="D44" s="103"/>
      <c r="E44" s="51"/>
      <c r="F44" s="51"/>
      <c r="G44" s="51"/>
      <c r="H44" s="51"/>
      <c r="I44" s="51"/>
      <c r="J44" s="51"/>
    </row>
    <row r="45" spans="1:26" s="49" customFormat="1" ht="31.2" x14ac:dyDescent="0.3">
      <c r="A45" s="53" t="s">
        <v>99</v>
      </c>
      <c r="B45" s="105">
        <v>0.5</v>
      </c>
      <c r="C45" s="103"/>
      <c r="D45" s="103"/>
      <c r="E45" s="51"/>
      <c r="F45" s="51"/>
      <c r="G45" s="51"/>
      <c r="H45" s="51"/>
      <c r="I45" s="51"/>
      <c r="J45" s="51"/>
    </row>
    <row r="46" spans="1:26" s="49" customFormat="1" ht="47.4" thickBot="1" x14ac:dyDescent="0.35">
      <c r="A46" s="54" t="s">
        <v>9</v>
      </c>
      <c r="B46" s="106">
        <v>0.1</v>
      </c>
      <c r="C46" s="103"/>
      <c r="D46" s="103"/>
      <c r="E46" s="51"/>
      <c r="F46" s="51"/>
      <c r="G46" s="51"/>
      <c r="H46" s="51"/>
      <c r="I46" s="51"/>
      <c r="J46" s="51"/>
    </row>
    <row r="47" spans="1:26" s="49" customFormat="1" ht="16.2" thickBot="1" x14ac:dyDescent="0.35">
      <c r="A47" s="107"/>
      <c r="B47" s="108"/>
      <c r="C47" s="108"/>
      <c r="D47" s="108"/>
      <c r="E47" s="108"/>
      <c r="F47" s="108"/>
      <c r="G47" s="51"/>
      <c r="H47" s="51"/>
      <c r="I47" s="51"/>
      <c r="J47" s="51"/>
      <c r="K47" s="51"/>
      <c r="L47" s="51"/>
    </row>
    <row r="48" spans="1:26" s="49" customFormat="1" ht="45.75" customHeight="1" thickBot="1" x14ac:dyDescent="0.35">
      <c r="A48" s="673" t="s">
        <v>222</v>
      </c>
      <c r="B48" s="674"/>
      <c r="C48" s="674"/>
      <c r="D48" s="675"/>
      <c r="E48" s="125"/>
      <c r="F48" s="125"/>
      <c r="G48" s="125"/>
      <c r="H48" s="125"/>
      <c r="I48" s="51"/>
      <c r="J48" s="51"/>
      <c r="K48" s="51"/>
      <c r="L48" s="51"/>
      <c r="N48" s="51"/>
      <c r="O48" s="51"/>
      <c r="P48" s="51"/>
      <c r="Q48" s="51"/>
      <c r="R48" s="51"/>
      <c r="S48" s="51"/>
      <c r="T48" s="51"/>
      <c r="U48" s="51"/>
      <c r="V48" s="51"/>
      <c r="W48" s="51"/>
      <c r="X48" s="51"/>
      <c r="Y48" s="51"/>
      <c r="Z48" s="51"/>
    </row>
    <row r="49" spans="1:26" s="49" customFormat="1" ht="62.4" x14ac:dyDescent="0.3">
      <c r="A49" s="126" t="s">
        <v>57</v>
      </c>
      <c r="B49" s="127" t="s">
        <v>61</v>
      </c>
      <c r="C49" s="147" t="s">
        <v>174</v>
      </c>
      <c r="D49" s="148" t="s">
        <v>175</v>
      </c>
      <c r="F49" s="51"/>
      <c r="G49" s="51"/>
      <c r="H49" s="51"/>
      <c r="I49" s="51"/>
      <c r="J49" s="51"/>
      <c r="K49" s="51"/>
      <c r="L49" s="51"/>
      <c r="N49" s="51"/>
      <c r="O49" s="51"/>
      <c r="P49" s="51"/>
      <c r="Q49" s="51"/>
      <c r="R49" s="51"/>
      <c r="S49" s="51"/>
      <c r="T49" s="51"/>
      <c r="U49" s="51"/>
      <c r="V49" s="51"/>
      <c r="W49" s="51"/>
      <c r="X49" s="51"/>
      <c r="Y49" s="51"/>
      <c r="Z49" s="51"/>
    </row>
    <row r="50" spans="1:26" s="49" customFormat="1" x14ac:dyDescent="0.3">
      <c r="A50" s="676" t="s">
        <v>173</v>
      </c>
      <c r="B50" s="110" t="s">
        <v>58</v>
      </c>
      <c r="C50" s="318">
        <f>'Urban_degree of utilization'!Z9</f>
        <v>0.56265437788018424</v>
      </c>
      <c r="D50" s="319">
        <f>'Urban_degree of utilization'!S9</f>
        <v>0.83199999999999996</v>
      </c>
      <c r="F50" s="51"/>
      <c r="G50" s="51"/>
      <c r="H50" s="51"/>
      <c r="I50" s="51"/>
      <c r="J50" s="51"/>
      <c r="K50" s="51"/>
      <c r="L50" s="51"/>
      <c r="N50" s="51"/>
      <c r="O50" s="51"/>
      <c r="P50" s="51"/>
      <c r="Q50" s="51"/>
      <c r="R50" s="51"/>
      <c r="S50" s="51"/>
      <c r="T50" s="51"/>
      <c r="U50" s="51"/>
      <c r="V50" s="51"/>
      <c r="W50" s="51"/>
      <c r="X50" s="51"/>
      <c r="Y50" s="51"/>
      <c r="Z50" s="51"/>
    </row>
    <row r="51" spans="1:26" s="49" customFormat="1" x14ac:dyDescent="0.3">
      <c r="A51" s="676"/>
      <c r="B51" s="110" t="s">
        <v>59</v>
      </c>
      <c r="C51" s="318">
        <f>'Urban_degree of utilization'!AB9</f>
        <v>6.7000000000000004E-2</v>
      </c>
      <c r="D51" s="319">
        <f>'Urban_degree of utilization'!Q9</f>
        <v>2E-3</v>
      </c>
      <c r="F51" s="51"/>
      <c r="G51" s="51"/>
      <c r="H51" s="51"/>
      <c r="I51" s="51"/>
      <c r="J51" s="51"/>
      <c r="K51" s="51"/>
      <c r="L51" s="51"/>
      <c r="N51" s="51"/>
      <c r="O51" s="51"/>
      <c r="P51" s="51"/>
      <c r="Q51" s="51"/>
      <c r="R51" s="51"/>
      <c r="S51" s="51"/>
      <c r="T51" s="51"/>
      <c r="U51" s="51"/>
      <c r="V51" s="51"/>
      <c r="W51" s="51"/>
      <c r="X51" s="51"/>
      <c r="Y51" s="51"/>
      <c r="Z51" s="51"/>
    </row>
    <row r="52" spans="1:26" s="49" customFormat="1" x14ac:dyDescent="0.3">
      <c r="A52" s="676"/>
      <c r="B52" s="110" t="s">
        <v>98</v>
      </c>
      <c r="C52" s="318">
        <f>'Urban_degree of utilization'!AD9</f>
        <v>9.2906976744186034E-2</v>
      </c>
      <c r="D52" s="319">
        <f>'Urban_degree of utilization'!R9</f>
        <v>5.0999999999999997E-2</v>
      </c>
      <c r="F52" s="51"/>
      <c r="G52" s="51"/>
      <c r="H52" s="51"/>
      <c r="I52" s="51"/>
      <c r="J52" s="51"/>
      <c r="K52" s="51"/>
      <c r="L52" s="51"/>
      <c r="N52" s="51"/>
      <c r="O52" s="51"/>
      <c r="P52" s="51"/>
      <c r="Q52" s="51"/>
      <c r="R52" s="51"/>
      <c r="S52" s="51"/>
      <c r="T52" s="51"/>
      <c r="U52" s="51"/>
      <c r="V52" s="51"/>
      <c r="W52" s="51"/>
      <c r="X52" s="51"/>
      <c r="Y52" s="51"/>
      <c r="Z52" s="51"/>
    </row>
    <row r="53" spans="1:26" s="49" customFormat="1" x14ac:dyDescent="0.3">
      <c r="A53" s="676"/>
      <c r="B53" s="110" t="s">
        <v>60</v>
      </c>
      <c r="C53" s="318">
        <f>'Urban_degree of utilization'!Y9</f>
        <v>2.0288018433179719E-2</v>
      </c>
      <c r="D53" s="319">
        <f>'Urban_degree of utilization'!P9</f>
        <v>0.03</v>
      </c>
      <c r="F53" s="51"/>
      <c r="G53" s="51"/>
      <c r="H53" s="51"/>
      <c r="I53" s="51"/>
      <c r="J53" s="51"/>
      <c r="K53" s="51"/>
      <c r="L53" s="51"/>
      <c r="N53" s="51"/>
      <c r="O53" s="51"/>
      <c r="P53" s="51"/>
      <c r="Q53" s="51"/>
      <c r="R53" s="51"/>
      <c r="S53" s="51"/>
      <c r="T53" s="51"/>
      <c r="U53" s="51"/>
      <c r="V53" s="51"/>
      <c r="W53" s="51"/>
      <c r="X53" s="51"/>
      <c r="Y53" s="51"/>
      <c r="Z53" s="51"/>
    </row>
    <row r="54" spans="1:26" s="49" customFormat="1" ht="15.75" customHeight="1" thickBot="1" x14ac:dyDescent="0.35">
      <c r="A54" s="677"/>
      <c r="B54" s="149" t="s">
        <v>134</v>
      </c>
      <c r="C54" s="320">
        <f>'Urban_degree of utilization'!AF9</f>
        <v>0.25715062694245</v>
      </c>
      <c r="D54" s="321">
        <f>'Urban_degree of utilization'!T9</f>
        <v>8.4999999999999964E-2</v>
      </c>
      <c r="F54" s="51"/>
      <c r="G54" s="51"/>
      <c r="H54" s="51"/>
      <c r="I54" s="51"/>
      <c r="J54" s="51"/>
      <c r="K54" s="51"/>
      <c r="L54" s="51"/>
      <c r="N54" s="51"/>
      <c r="O54" s="51"/>
      <c r="P54" s="51"/>
      <c r="Q54" s="51"/>
      <c r="R54" s="51"/>
      <c r="S54" s="51"/>
      <c r="T54" s="51"/>
      <c r="U54" s="51"/>
      <c r="V54" s="51"/>
      <c r="W54" s="51"/>
      <c r="X54" s="51"/>
      <c r="Y54" s="51"/>
      <c r="Z54" s="51"/>
    </row>
    <row r="55" spans="1:26" s="49" customFormat="1" x14ac:dyDescent="0.3">
      <c r="A55" s="449"/>
      <c r="B55" s="110"/>
      <c r="C55" s="132"/>
      <c r="F55" s="51"/>
      <c r="G55" s="51"/>
      <c r="H55" s="51"/>
      <c r="I55" s="51"/>
      <c r="J55" s="51"/>
      <c r="K55" s="51"/>
      <c r="L55" s="51"/>
      <c r="N55" s="51"/>
      <c r="O55" s="51"/>
      <c r="P55" s="51"/>
      <c r="Q55" s="51"/>
      <c r="R55" s="51"/>
      <c r="S55" s="51"/>
      <c r="T55" s="51"/>
      <c r="U55" s="51"/>
      <c r="V55" s="51"/>
      <c r="W55" s="51"/>
      <c r="X55" s="51"/>
      <c r="Y55" s="51"/>
      <c r="Z55" s="51"/>
    </row>
    <row r="56" spans="1:26" s="49" customFormat="1" ht="16.2" thickBot="1" x14ac:dyDescent="0.35">
      <c r="A56" s="110"/>
      <c r="B56" s="132"/>
      <c r="D56" s="134"/>
      <c r="F56" s="110"/>
      <c r="G56" s="111"/>
      <c r="H56" s="112"/>
      <c r="I56" s="51"/>
      <c r="J56" s="51"/>
      <c r="K56" s="51"/>
      <c r="L56" s="51"/>
    </row>
    <row r="57" spans="1:26" s="49" customFormat="1" ht="48" customHeight="1" x14ac:dyDescent="0.3">
      <c r="A57" s="143" t="s">
        <v>223</v>
      </c>
      <c r="B57" s="147" t="s">
        <v>107</v>
      </c>
      <c r="C57" s="144" t="s">
        <v>108</v>
      </c>
      <c r="D57" s="134"/>
      <c r="F57" s="110"/>
      <c r="G57" s="111"/>
      <c r="H57" s="112"/>
      <c r="I57" s="51"/>
      <c r="J57" s="51"/>
      <c r="K57" s="51"/>
      <c r="L57" s="51"/>
    </row>
    <row r="58" spans="1:26" s="49" customFormat="1" ht="16.2" thickBot="1" x14ac:dyDescent="0.35">
      <c r="A58" s="142" t="s">
        <v>109</v>
      </c>
      <c r="B58" s="322">
        <f>Population!$E$5</f>
        <v>0.32625957456366944</v>
      </c>
      <c r="C58" s="323">
        <f>Population!$C$5</f>
        <v>0.37702355083411943</v>
      </c>
      <c r="D58" s="134"/>
      <c r="F58" s="110"/>
      <c r="G58" s="111"/>
      <c r="H58" s="112"/>
      <c r="I58" s="51"/>
      <c r="J58" s="51"/>
      <c r="K58" s="51"/>
      <c r="L58" s="51"/>
    </row>
    <row r="59" spans="1:26" s="49" customFormat="1" x14ac:dyDescent="0.3">
      <c r="A59" s="133"/>
      <c r="B59" s="133"/>
      <c r="C59" s="133"/>
      <c r="E59" s="110"/>
      <c r="F59" s="111"/>
      <c r="G59" s="112"/>
      <c r="H59" s="51"/>
      <c r="I59" s="51"/>
      <c r="J59" s="51"/>
      <c r="K59" s="51"/>
    </row>
    <row r="60" spans="1:26" s="49" customFormat="1" ht="16.2" thickBot="1" x14ac:dyDescent="0.35">
      <c r="A60" s="109"/>
      <c r="B60" s="133"/>
      <c r="C60" s="133"/>
      <c r="D60" s="133"/>
      <c r="E60" s="133"/>
      <c r="F60" s="133"/>
      <c r="G60" s="133"/>
      <c r="H60" s="133"/>
      <c r="I60" s="133"/>
      <c r="J60" s="133"/>
      <c r="K60" s="133"/>
      <c r="L60" s="133"/>
      <c r="M60" s="133"/>
      <c r="N60" s="133"/>
      <c r="O60" s="133"/>
      <c r="P60" s="133"/>
      <c r="Q60" s="133"/>
      <c r="R60" s="133"/>
      <c r="S60" s="133"/>
      <c r="U60" s="482"/>
      <c r="V60" s="482"/>
      <c r="W60" s="482"/>
    </row>
    <row r="61" spans="1:26" s="49" customFormat="1" ht="16.2" thickBot="1" x14ac:dyDescent="0.35">
      <c r="A61" s="678" t="s">
        <v>65</v>
      </c>
      <c r="B61" s="679"/>
      <c r="C61" s="451"/>
      <c r="D61" s="451"/>
      <c r="E61" s="451"/>
      <c r="F61" s="396"/>
      <c r="G61" s="396"/>
      <c r="I61" s="396"/>
      <c r="J61" s="396"/>
      <c r="K61" s="396"/>
      <c r="L61" s="396"/>
      <c r="M61" s="397"/>
      <c r="N61" s="397"/>
      <c r="O61" s="398"/>
      <c r="P61" s="398"/>
      <c r="Q61" s="398"/>
      <c r="R61" s="398"/>
      <c r="S61" s="397"/>
      <c r="T61" s="475"/>
      <c r="U61" s="483"/>
      <c r="V61" s="483"/>
      <c r="W61" s="484"/>
    </row>
    <row r="62" spans="1:26" s="49" customFormat="1" ht="108" customHeight="1" x14ac:dyDescent="0.3">
      <c r="A62" s="680" t="s">
        <v>13</v>
      </c>
      <c r="B62" s="669" t="s">
        <v>110</v>
      </c>
      <c r="C62" s="669" t="s">
        <v>111</v>
      </c>
      <c r="D62" s="669" t="s">
        <v>14</v>
      </c>
      <c r="E62" s="657" t="s">
        <v>104</v>
      </c>
      <c r="F62" s="658"/>
      <c r="G62" s="669" t="s">
        <v>178</v>
      </c>
      <c r="H62" s="669"/>
      <c r="I62" s="669" t="s">
        <v>103</v>
      </c>
      <c r="J62" s="650" t="s">
        <v>62</v>
      </c>
      <c r="K62" s="651"/>
      <c r="L62" s="651"/>
      <c r="M62" s="651"/>
      <c r="N62" s="651"/>
      <c r="O62" s="651"/>
      <c r="P62" s="651"/>
      <c r="Q62" s="651"/>
      <c r="R62" s="651"/>
      <c r="S62" s="651"/>
      <c r="T62" s="651"/>
      <c r="U62" s="651"/>
      <c r="V62" s="651"/>
      <c r="W62" s="652"/>
    </row>
    <row r="63" spans="1:26" s="49" customFormat="1" x14ac:dyDescent="0.3">
      <c r="A63" s="668"/>
      <c r="B63" s="656"/>
      <c r="C63" s="656"/>
      <c r="D63" s="656"/>
      <c r="E63" s="659"/>
      <c r="F63" s="660"/>
      <c r="G63" s="656"/>
      <c r="H63" s="656"/>
      <c r="I63" s="656"/>
      <c r="J63" s="446">
        <v>2005</v>
      </c>
      <c r="K63" s="446">
        <v>2006</v>
      </c>
      <c r="L63" s="446">
        <v>2007</v>
      </c>
      <c r="M63" s="446">
        <v>2008</v>
      </c>
      <c r="N63" s="446">
        <v>2009</v>
      </c>
      <c r="O63" s="446">
        <v>2010</v>
      </c>
      <c r="P63" s="446">
        <v>2011</v>
      </c>
      <c r="Q63" s="446">
        <v>2012</v>
      </c>
      <c r="R63" s="446">
        <v>2013</v>
      </c>
      <c r="S63" s="446">
        <v>2014</v>
      </c>
      <c r="T63" s="450">
        <v>2015</v>
      </c>
      <c r="U63" s="450">
        <v>2016</v>
      </c>
      <c r="V63" s="450">
        <v>2017</v>
      </c>
      <c r="W63" s="452">
        <v>2018</v>
      </c>
    </row>
    <row r="64" spans="1:26" s="45" customFormat="1" x14ac:dyDescent="0.3">
      <c r="A64" s="663" t="s">
        <v>109</v>
      </c>
      <c r="B64" s="661">
        <f>B58</f>
        <v>0.32625957456366944</v>
      </c>
      <c r="C64" s="666">
        <f>C58</f>
        <v>0.37702355083411943</v>
      </c>
      <c r="D64" s="153" t="s">
        <v>15</v>
      </c>
      <c r="E64" s="661">
        <f>C50</f>
        <v>0.56265437788018424</v>
      </c>
      <c r="F64" s="661"/>
      <c r="G64" s="670">
        <f>D50</f>
        <v>0.83199999999999996</v>
      </c>
      <c r="H64" s="670"/>
      <c r="I64" s="154">
        <f>B44*A31</f>
        <v>0.3</v>
      </c>
      <c r="J64" s="155">
        <f t="shared" ref="J64:O64" si="2">($B$64*$E64*$I64)*(C27-$A$34)</f>
        <v>291852.18533949158</v>
      </c>
      <c r="K64" s="155">
        <f t="shared" si="2"/>
        <v>293800.58578036464</v>
      </c>
      <c r="L64" s="155">
        <f t="shared" si="2"/>
        <v>295748.98622123769</v>
      </c>
      <c r="M64" s="155">
        <f t="shared" si="2"/>
        <v>297697.38666211074</v>
      </c>
      <c r="N64" s="155">
        <f t="shared" si="2"/>
        <v>299645.78710298374</v>
      </c>
      <c r="O64" s="155">
        <f t="shared" si="2"/>
        <v>301594.18754385679</v>
      </c>
      <c r="P64" s="155">
        <f>($C$64*$G64*$I64)*(I27-$A$34)</f>
        <v>513546.51359231991</v>
      </c>
      <c r="Q64" s="155">
        <f>($C$64*$G64*$I64)*(J27-$A$34)</f>
        <v>517069.00617429247</v>
      </c>
      <c r="R64" s="155">
        <f>($C$64*$G64*$I64)*(K27-$A$34)</f>
        <v>520591.49875626492</v>
      </c>
      <c r="S64" s="155">
        <f>($C$64*$G64*$I64)*(L27-$A$34)</f>
        <v>524113.99133823748</v>
      </c>
      <c r="T64" s="462">
        <f>($C$64*$G64*$I64)*(M27-$A$34)</f>
        <v>527636.48392021004</v>
      </c>
      <c r="U64" s="462">
        <f t="shared" ref="U64:W64" si="3">($C$64*$G64*$I64)*(N27-$A$34)</f>
        <v>531183.13780726714</v>
      </c>
      <c r="V64" s="462">
        <f t="shared" si="3"/>
        <v>534753.95299940894</v>
      </c>
      <c r="W64" s="156">
        <f t="shared" si="3"/>
        <v>538348.92949663533</v>
      </c>
    </row>
    <row r="65" spans="1:23" s="45" customFormat="1" x14ac:dyDescent="0.3">
      <c r="A65" s="663"/>
      <c r="B65" s="661"/>
      <c r="C65" s="666"/>
      <c r="D65" s="153" t="s">
        <v>16</v>
      </c>
      <c r="E65" s="662">
        <f t="shared" ref="E65:E66" si="4">C51</f>
        <v>6.7000000000000004E-2</v>
      </c>
      <c r="F65" s="662"/>
      <c r="G65" s="662">
        <f>D51</f>
        <v>2E-3</v>
      </c>
      <c r="H65" s="662"/>
      <c r="I65" s="154">
        <f>B46*A31</f>
        <v>0.06</v>
      </c>
      <c r="J65" s="155">
        <f t="shared" ref="J65:O65" si="5">($B$64*$E$65*$I$65)*(C27-$A$34)</f>
        <v>6950.6600095840477</v>
      </c>
      <c r="K65" s="155">
        <f t="shared" si="5"/>
        <v>6997.062502720356</v>
      </c>
      <c r="L65" s="155">
        <f t="shared" si="5"/>
        <v>7043.4649958566633</v>
      </c>
      <c r="M65" s="155">
        <f t="shared" si="5"/>
        <v>7089.8674889929707</v>
      </c>
      <c r="N65" s="155">
        <f t="shared" si="5"/>
        <v>7136.269982129279</v>
      </c>
      <c r="O65" s="155">
        <f t="shared" si="5"/>
        <v>7182.6724752655864</v>
      </c>
      <c r="P65" s="155">
        <f>($C$64*$G$65*$I$65)*(I27-$A$34)</f>
        <v>246.89736230400001</v>
      </c>
      <c r="Q65" s="155">
        <f>($C$64*$G$65*$I$65)*(J27-$A$34)</f>
        <v>248.59086835302529</v>
      </c>
      <c r="R65" s="155">
        <f>($C$64*$G$65*$I$65)*(K27-$A$34)</f>
        <v>250.2843744020505</v>
      </c>
      <c r="S65" s="155">
        <f>($C$64*$G$65*$I$65)*(L27-$A$34)</f>
        <v>251.97788045107578</v>
      </c>
      <c r="T65" s="462">
        <f>($C$64*$G$65*$I$65)*(M27-$A$34)</f>
        <v>253.67138650010102</v>
      </c>
      <c r="U65" s="462">
        <f t="shared" ref="U65:W65" si="6">($C$64*$G$65*$I$65)*(N27-$A$34)</f>
        <v>255.37650856118617</v>
      </c>
      <c r="V65" s="462">
        <f t="shared" si="6"/>
        <v>257.09324663433125</v>
      </c>
      <c r="W65" s="156">
        <f t="shared" si="6"/>
        <v>258.82160071953626</v>
      </c>
    </row>
    <row r="66" spans="1:23" s="45" customFormat="1" x14ac:dyDescent="0.3">
      <c r="A66" s="663"/>
      <c r="B66" s="661"/>
      <c r="C66" s="666"/>
      <c r="D66" s="153" t="s">
        <v>176</v>
      </c>
      <c r="E66" s="662">
        <f t="shared" si="4"/>
        <v>9.2906976744186034E-2</v>
      </c>
      <c r="F66" s="662"/>
      <c r="G66" s="661">
        <f>D52</f>
        <v>5.0999999999999997E-2</v>
      </c>
      <c r="H66" s="661"/>
      <c r="I66" s="154">
        <f>B45*A31</f>
        <v>0.3</v>
      </c>
      <c r="J66" s="155">
        <f t="shared" ref="J66:O66" si="7">($B$64*$E$66*$I$66)*(C27-$A$34)</f>
        <v>48191.403572176787</v>
      </c>
      <c r="K66" s="155">
        <f t="shared" si="7"/>
        <v>48513.128598347466</v>
      </c>
      <c r="L66" s="155">
        <f t="shared" si="7"/>
        <v>48834.853624518153</v>
      </c>
      <c r="M66" s="155">
        <f t="shared" si="7"/>
        <v>49156.57865068884</v>
      </c>
      <c r="N66" s="155">
        <f t="shared" si="7"/>
        <v>49478.303676859527</v>
      </c>
      <c r="O66" s="155">
        <f t="shared" si="7"/>
        <v>49800.028703030213</v>
      </c>
      <c r="P66" s="155">
        <f>($C$64*$G$66*$I$66)*(I27-$A$34)</f>
        <v>31479.413693759998</v>
      </c>
      <c r="Q66" s="155">
        <f>($C$64*$G$66*$I$66)*(J27-$A$34)</f>
        <v>31695.335715010722</v>
      </c>
      <c r="R66" s="155">
        <f>($C$64*$G$66*$I$66)*(K27-$A$34)</f>
        <v>31911.257736261436</v>
      </c>
      <c r="S66" s="155">
        <f>($C$64*$G$66*$I$66)*(L27-$A$34)</f>
        <v>32127.179757512156</v>
      </c>
      <c r="T66" s="462">
        <f>($C$64*$G$66*$I$66)*(M27-$A$34)</f>
        <v>32343.101778762877</v>
      </c>
      <c r="U66" s="462">
        <f t="shared" ref="U66:W66" si="8">($C$64*$G$66*$I$66)*(N27-$A$34)</f>
        <v>32560.504841551232</v>
      </c>
      <c r="V66" s="462">
        <f t="shared" si="8"/>
        <v>32779.388945877232</v>
      </c>
      <c r="W66" s="156">
        <f t="shared" si="8"/>
        <v>32999.75409174087</v>
      </c>
    </row>
    <row r="67" spans="1:23" s="45" customFormat="1" x14ac:dyDescent="0.3">
      <c r="A67" s="663"/>
      <c r="B67" s="661"/>
      <c r="C67" s="666"/>
      <c r="D67" s="153" t="s">
        <v>177</v>
      </c>
      <c r="E67" s="662">
        <f>C54</f>
        <v>0.25715062694245</v>
      </c>
      <c r="F67" s="662"/>
      <c r="G67" s="661">
        <f>D54</f>
        <v>8.4999999999999964E-2</v>
      </c>
      <c r="H67" s="661"/>
      <c r="I67" s="154">
        <f>B42*A31</f>
        <v>0.06</v>
      </c>
      <c r="J67" s="155">
        <f t="shared" ref="J67:O67" si="9">($B$64*$E$67*$I$67)*(C27-$A$34)</f>
        <v>26677.113121318707</v>
      </c>
      <c r="K67" s="155">
        <f t="shared" si="9"/>
        <v>26855.209094478323</v>
      </c>
      <c r="L67" s="155">
        <f t="shared" si="9"/>
        <v>27033.305067637939</v>
      </c>
      <c r="M67" s="155">
        <f t="shared" si="9"/>
        <v>27211.401040797555</v>
      </c>
      <c r="N67" s="155">
        <f t="shared" si="9"/>
        <v>27389.497013957171</v>
      </c>
      <c r="O67" s="155">
        <f t="shared" si="9"/>
        <v>27567.592987116786</v>
      </c>
      <c r="P67" s="155">
        <f>($C$64*$G$67*$I$67)*(I27-$A$34)</f>
        <v>10493.137897919994</v>
      </c>
      <c r="Q67" s="155">
        <f>($C$64*$G$67*$I$67)*(J27-$A$34)</f>
        <v>10565.111905003569</v>
      </c>
      <c r="R67" s="155">
        <f>($C$64*$G$67*$I$67)*(K27-$A$34)</f>
        <v>10637.085912087141</v>
      </c>
      <c r="S67" s="155">
        <f>($C$64*$G$67*$I$67)*(L27-$A$34)</f>
        <v>10709.059919170715</v>
      </c>
      <c r="T67" s="462">
        <f>($C$64*$G$67*$I$67)*(M27-$A$34)</f>
        <v>10781.033926254288</v>
      </c>
      <c r="U67" s="462">
        <f t="shared" ref="U67:W67" si="10">($C$64*$G$67*$I$67)*(N27-$A$34)</f>
        <v>10853.501613850405</v>
      </c>
      <c r="V67" s="462">
        <f t="shared" si="10"/>
        <v>10926.462981959072</v>
      </c>
      <c r="W67" s="156">
        <f t="shared" si="10"/>
        <v>10999.918030580284</v>
      </c>
    </row>
    <row r="68" spans="1:23" s="49" customFormat="1" ht="108" customHeight="1" x14ac:dyDescent="0.3">
      <c r="A68" s="668" t="s">
        <v>13</v>
      </c>
      <c r="B68" s="656" t="s">
        <v>110</v>
      </c>
      <c r="C68" s="656" t="s">
        <v>111</v>
      </c>
      <c r="D68" s="656" t="s">
        <v>14</v>
      </c>
      <c r="E68" s="656" t="s">
        <v>205</v>
      </c>
      <c r="F68" s="656" t="s">
        <v>206</v>
      </c>
      <c r="G68" s="656" t="s">
        <v>436</v>
      </c>
      <c r="H68" s="656" t="s">
        <v>437</v>
      </c>
      <c r="I68" s="656" t="s">
        <v>103</v>
      </c>
      <c r="J68" s="653" t="s">
        <v>62</v>
      </c>
      <c r="K68" s="654"/>
      <c r="L68" s="654"/>
      <c r="M68" s="654"/>
      <c r="N68" s="654"/>
      <c r="O68" s="654"/>
      <c r="P68" s="654"/>
      <c r="Q68" s="654"/>
      <c r="R68" s="654"/>
      <c r="S68" s="654"/>
      <c r="T68" s="654"/>
      <c r="U68" s="654"/>
      <c r="V68" s="654"/>
      <c r="W68" s="655"/>
    </row>
    <row r="69" spans="1:23" s="49" customFormat="1" x14ac:dyDescent="0.3">
      <c r="A69" s="668"/>
      <c r="B69" s="656"/>
      <c r="C69" s="656"/>
      <c r="D69" s="656"/>
      <c r="E69" s="656"/>
      <c r="F69" s="656"/>
      <c r="G69" s="656"/>
      <c r="H69" s="656"/>
      <c r="I69" s="656"/>
      <c r="J69" s="446">
        <v>2005</v>
      </c>
      <c r="K69" s="446">
        <v>2006</v>
      </c>
      <c r="L69" s="446">
        <v>2007</v>
      </c>
      <c r="M69" s="446">
        <v>2008</v>
      </c>
      <c r="N69" s="446">
        <v>2009</v>
      </c>
      <c r="O69" s="446">
        <v>2010</v>
      </c>
      <c r="P69" s="446">
        <v>2011</v>
      </c>
      <c r="Q69" s="446">
        <v>2012</v>
      </c>
      <c r="R69" s="446">
        <v>2013</v>
      </c>
      <c r="S69" s="446">
        <v>2014</v>
      </c>
      <c r="T69" s="450">
        <v>2015</v>
      </c>
      <c r="U69" s="450">
        <v>2016</v>
      </c>
      <c r="V69" s="450">
        <v>2017</v>
      </c>
      <c r="W69" s="452">
        <v>2018</v>
      </c>
    </row>
    <row r="70" spans="1:23" s="45" customFormat="1" ht="31.2" x14ac:dyDescent="0.3">
      <c r="A70" s="663" t="s">
        <v>109</v>
      </c>
      <c r="B70" s="661">
        <f>B58</f>
        <v>0.32625957456366944</v>
      </c>
      <c r="C70" s="666">
        <f>C58</f>
        <v>0.37702355083411943</v>
      </c>
      <c r="D70" s="153" t="s">
        <v>63</v>
      </c>
      <c r="E70" s="167">
        <f>C53*'STP status'!E6</f>
        <v>2.0288018433179719E-2</v>
      </c>
      <c r="F70" s="166">
        <f>C53*'STP status'!H6</f>
        <v>2.0288018433179719E-2</v>
      </c>
      <c r="G70" s="472">
        <f>D53*'STP status'!K6</f>
        <v>0.03</v>
      </c>
      <c r="H70" s="472">
        <f>D53*'STP status'!N6</f>
        <v>0.03</v>
      </c>
      <c r="I70" s="154">
        <f>B41*A31</f>
        <v>0.3</v>
      </c>
      <c r="J70" s="155">
        <f>($B$70*$E$70*$I$70)*(C23-$A$34)</f>
        <v>272.40313563930215</v>
      </c>
      <c r="K70" s="155">
        <f>($B$70*$E$70*$I$70)*(D23-$A$34)</f>
        <v>274.22169454081404</v>
      </c>
      <c r="L70" s="155">
        <f>($B$70*$E$70*$I$70)*(E23-$A$34)</f>
        <v>276.04025344232588</v>
      </c>
      <c r="M70" s="155">
        <f>($B$70*$F$70*$I$70)*(F23-$A$34)</f>
        <v>277.85881234383771</v>
      </c>
      <c r="N70" s="155">
        <f>($B$70*$F$70*$I$70)*(G23-$A$34)</f>
        <v>279.67737124534949</v>
      </c>
      <c r="O70" s="155">
        <f>($B$70*$F$70*$I$70)*(H23-$A$34)</f>
        <v>281.49593014686138</v>
      </c>
      <c r="P70" s="155">
        <f>($C$70*$G$70*$I$70)*(I23-$A$34)</f>
        <v>715.87508400000002</v>
      </c>
      <c r="Q70" s="155">
        <f>($C$70*$G$70*$I$70)*(J23-$A$34)</f>
        <v>720.78537860091092</v>
      </c>
      <c r="R70" s="155">
        <f>($C$70*$G$70*$I$70)*(K23-$A$34)</f>
        <v>725.69567320182159</v>
      </c>
      <c r="S70" s="155">
        <f>($C$70*$G$70*$I$70)*(L23-$A$34)</f>
        <v>730.60596780273249</v>
      </c>
      <c r="T70" s="462">
        <f>($C$70*$G$70*$I$70)*(M23-$A$34)</f>
        <v>735.5162624036434</v>
      </c>
      <c r="U70" s="462">
        <f>($C$70*$H$70*$I$70)*(N23-$A$34)</f>
        <v>740.46023745189279</v>
      </c>
      <c r="V70" s="462">
        <f t="shared" ref="V70:W70" si="11">($C$70*$H$70*$I$70)*(O23-$A$34)</f>
        <v>745.43789294748092</v>
      </c>
      <c r="W70" s="156">
        <f t="shared" si="11"/>
        <v>750.44922889040788</v>
      </c>
    </row>
    <row r="71" spans="1:23" s="45" customFormat="1" ht="31.2" x14ac:dyDescent="0.3">
      <c r="A71" s="663"/>
      <c r="B71" s="661"/>
      <c r="C71" s="666"/>
      <c r="D71" s="153" t="s">
        <v>64</v>
      </c>
      <c r="E71" s="165">
        <f>(C53-E70)*'STP status'!D6</f>
        <v>0</v>
      </c>
      <c r="F71" s="477">
        <f>(C53-F70)*'STP status'!G6</f>
        <v>0</v>
      </c>
      <c r="G71" s="479">
        <f>(D53-G70)*'STP status'!J6</f>
        <v>0</v>
      </c>
      <c r="H71" s="464">
        <f>(D53-H70)*'STP status'!M6</f>
        <v>0</v>
      </c>
      <c r="I71" s="154">
        <f>B38*A31</f>
        <v>0.48</v>
      </c>
      <c r="J71" s="155">
        <f>($B$70*$E$71*$I$71)*(C23-$A$34)</f>
        <v>0</v>
      </c>
      <c r="K71" s="155">
        <f>($B$70*$E$71*$I$71)*(D23-$A$34)</f>
        <v>0</v>
      </c>
      <c r="L71" s="155">
        <f>($B$70*$E$71*$I$71)*(E23-$A$34)</f>
        <v>0</v>
      </c>
      <c r="M71" s="155">
        <f>($B$70*$F$71*$I$71)*(F23-$A$34)</f>
        <v>0</v>
      </c>
      <c r="N71" s="155">
        <f>($B$70*$F$71*$I$71)*(G23-$A$34)</f>
        <v>0</v>
      </c>
      <c r="O71" s="155">
        <f>($B$70*$F$71*$I$71)*(H23-$A$34)</f>
        <v>0</v>
      </c>
      <c r="P71" s="155">
        <f>($C$70*$G$71*$I$71)*(I23-$A$34)</f>
        <v>0</v>
      </c>
      <c r="Q71" s="155">
        <f>($C$70*$G$71*$I$71)*(J23-$A$34)</f>
        <v>0</v>
      </c>
      <c r="R71" s="155">
        <f>($C$70*$G$71*$I$71)*(K23-$A$34)</f>
        <v>0</v>
      </c>
      <c r="S71" s="155">
        <f>($C$70*$G$71*$I$71)*(L23-$A$34)</f>
        <v>0</v>
      </c>
      <c r="T71" s="462">
        <f>($C$70*$G$71*$I$71)*(M23-$A$34)</f>
        <v>0</v>
      </c>
      <c r="U71" s="462">
        <f>($C$70*$H$71*$I$71)*(N23-$A$34)</f>
        <v>0</v>
      </c>
      <c r="V71" s="462">
        <f t="shared" ref="V71:W71" si="12">($C$70*$H$71*$I$71)*(O23-$A$34)</f>
        <v>0</v>
      </c>
      <c r="W71" s="156">
        <f t="shared" si="12"/>
        <v>0</v>
      </c>
    </row>
    <row r="72" spans="1:23" s="45" customFormat="1" ht="31.8" thickBot="1" x14ac:dyDescent="0.35">
      <c r="A72" s="664"/>
      <c r="B72" s="665"/>
      <c r="C72" s="667"/>
      <c r="D72" s="159" t="s">
        <v>105</v>
      </c>
      <c r="E72" s="164">
        <f>(C53-E70)*'STP status'!C6</f>
        <v>0</v>
      </c>
      <c r="F72" s="478">
        <f>(C53-F70)*'STP status'!F6</f>
        <v>0</v>
      </c>
      <c r="G72" s="480">
        <f>(D53-G70)*'STP status'!I6</f>
        <v>0</v>
      </c>
      <c r="H72" s="481">
        <f>(D53-H70)*'STP status'!L6</f>
        <v>0</v>
      </c>
      <c r="I72" s="160">
        <f>B39*A31</f>
        <v>0.18</v>
      </c>
      <c r="J72" s="161">
        <f>($B$70*$E$72*$I$72)*(C23-$A$34)</f>
        <v>0</v>
      </c>
      <c r="K72" s="161">
        <f>($B$70*$E$72*$I$72)*(D23-$A$34)</f>
        <v>0</v>
      </c>
      <c r="L72" s="161">
        <f>($B$70*$E$72*$I$72)*(E23-$A$34)</f>
        <v>0</v>
      </c>
      <c r="M72" s="161">
        <f>($B$70*$F$72*$I$72)*(F23-$A$34)</f>
        <v>0</v>
      </c>
      <c r="N72" s="161">
        <f>($B$70*$F$72*$I$72)*(G23-$A$34)</f>
        <v>0</v>
      </c>
      <c r="O72" s="161">
        <f>($B$70*$F$72*$I$72)*(H23-$A$34)</f>
        <v>0</v>
      </c>
      <c r="P72" s="161">
        <f>($C$70*$G$72*$I$72)*(I23-$A$34)</f>
        <v>0</v>
      </c>
      <c r="Q72" s="161">
        <f>($C$70*$G$72*$I$72)*(J23-$A$34)</f>
        <v>0</v>
      </c>
      <c r="R72" s="161">
        <f>($C$70*$G$72*$I$72)*(K23-$A$34)</f>
        <v>0</v>
      </c>
      <c r="S72" s="161">
        <f>($C$70*$G$72*$I$72)*(L23-$A$34)</f>
        <v>0</v>
      </c>
      <c r="T72" s="463">
        <f>($C$70*$G$72*$I$72)*(M23-$A$34)</f>
        <v>0</v>
      </c>
      <c r="U72" s="463">
        <f>($C$70*$H$72*$I$72)*(N23-$A$34)</f>
        <v>0</v>
      </c>
      <c r="V72" s="463">
        <f t="shared" ref="V72:W72" si="13">($C$70*$H$72*$I$72)*(O23-$A$34)</f>
        <v>0</v>
      </c>
      <c r="W72" s="162">
        <f t="shared" si="13"/>
        <v>0</v>
      </c>
    </row>
    <row r="73" spans="1:23" s="45" customFormat="1" x14ac:dyDescent="0.3">
      <c r="A73" s="131"/>
      <c r="B73" s="47"/>
      <c r="C73" s="47"/>
      <c r="D73" s="47"/>
      <c r="E73" s="324"/>
      <c r="F73" s="48"/>
      <c r="G73" s="48"/>
      <c r="H73" s="476"/>
      <c r="I73" s="48"/>
      <c r="J73" s="48"/>
      <c r="K73" s="48"/>
    </row>
    <row r="74" spans="1:23" s="114" customFormat="1" x14ac:dyDescent="0.3">
      <c r="A74" s="68"/>
      <c r="B74" s="56"/>
      <c r="C74" s="56"/>
      <c r="D74" s="56"/>
      <c r="E74" s="56"/>
      <c r="F74" s="113"/>
      <c r="G74" s="113"/>
      <c r="H74" s="113"/>
      <c r="I74" s="113"/>
      <c r="J74" s="113"/>
      <c r="K74" s="113"/>
    </row>
    <row r="75" spans="1:23" ht="47.25" customHeight="1" x14ac:dyDescent="0.3">
      <c r="A75" s="656" t="s">
        <v>357</v>
      </c>
      <c r="B75" s="656"/>
      <c r="C75" s="392">
        <v>2005</v>
      </c>
      <c r="D75" s="392">
        <v>2006</v>
      </c>
      <c r="E75" s="446">
        <v>2007</v>
      </c>
      <c r="F75" s="446">
        <v>2008</v>
      </c>
      <c r="G75" s="446">
        <v>2009</v>
      </c>
      <c r="H75" s="446">
        <v>2010</v>
      </c>
      <c r="I75" s="446">
        <v>2011</v>
      </c>
      <c r="J75" s="446">
        <v>2012</v>
      </c>
      <c r="K75" s="446">
        <v>2013</v>
      </c>
      <c r="L75" s="446">
        <v>2014</v>
      </c>
      <c r="M75" s="446">
        <v>2015</v>
      </c>
      <c r="N75" s="450">
        <v>2016</v>
      </c>
      <c r="O75" s="450">
        <v>2017</v>
      </c>
      <c r="P75" s="446">
        <v>2018</v>
      </c>
    </row>
    <row r="76" spans="1:23" x14ac:dyDescent="0.3">
      <c r="A76" s="393"/>
      <c r="B76" s="394"/>
      <c r="C76" s="395">
        <f t="shared" ref="C76:M76" si="14">(SUM(J64:J67)+SUM(J70:J72))/10^3</f>
        <v>373.94376517821047</v>
      </c>
      <c r="D76" s="395">
        <f t="shared" si="14"/>
        <v>376.44020767045163</v>
      </c>
      <c r="E76" s="395">
        <f t="shared" si="14"/>
        <v>378.93665016269279</v>
      </c>
      <c r="F76" s="395">
        <f t="shared" si="14"/>
        <v>381.43309265493394</v>
      </c>
      <c r="G76" s="395">
        <f t="shared" si="14"/>
        <v>383.9295351471751</v>
      </c>
      <c r="H76" s="395">
        <f t="shared" si="14"/>
        <v>386.42597763941615</v>
      </c>
      <c r="I76" s="395">
        <f t="shared" si="14"/>
        <v>556.48183763030397</v>
      </c>
      <c r="J76" s="395">
        <f t="shared" si="14"/>
        <v>560.29883004126066</v>
      </c>
      <c r="K76" s="395">
        <f t="shared" si="14"/>
        <v>564.11582245221734</v>
      </c>
      <c r="L76" s="395">
        <f t="shared" si="14"/>
        <v>567.93281486317414</v>
      </c>
      <c r="M76" s="395">
        <f t="shared" si="14"/>
        <v>571.74980727413094</v>
      </c>
      <c r="N76" s="395">
        <f t="shared" ref="N76:P76" si="15">(SUM(U64:U67)+SUM(U70:U72))/10^3</f>
        <v>575.59298100868182</v>
      </c>
      <c r="O76" s="395">
        <f t="shared" si="15"/>
        <v>579.46233606682711</v>
      </c>
      <c r="P76" s="395">
        <f t="shared" si="15"/>
        <v>583.35787244856635</v>
      </c>
    </row>
    <row r="77" spans="1:23" x14ac:dyDescent="0.3">
      <c r="A77" s="68"/>
      <c r="B77" s="69"/>
      <c r="C77" s="410"/>
      <c r="D77" s="69"/>
      <c r="E77" s="120"/>
      <c r="F77" s="121"/>
      <c r="G77" s="121"/>
      <c r="H77" s="121"/>
      <c r="I77" s="121"/>
      <c r="J77" s="121"/>
    </row>
    <row r="78" spans="1:23" ht="47.25" customHeight="1" x14ac:dyDescent="0.3">
      <c r="A78" s="656" t="s">
        <v>112</v>
      </c>
      <c r="B78" s="656"/>
      <c r="C78" s="392">
        <v>2005</v>
      </c>
      <c r="D78" s="392">
        <v>2006</v>
      </c>
      <c r="E78" s="446">
        <v>2007</v>
      </c>
      <c r="F78" s="446">
        <v>2008</v>
      </c>
      <c r="G78" s="446">
        <v>2009</v>
      </c>
      <c r="H78" s="446">
        <v>2010</v>
      </c>
      <c r="I78" s="446">
        <v>2011</v>
      </c>
      <c r="J78" s="446">
        <v>2012</v>
      </c>
      <c r="K78" s="446">
        <v>2013</v>
      </c>
      <c r="L78" s="446">
        <v>2014</v>
      </c>
      <c r="M78" s="446">
        <v>2015</v>
      </c>
      <c r="N78" s="450">
        <v>2016</v>
      </c>
      <c r="O78" s="450">
        <v>2017</v>
      </c>
      <c r="P78" s="450">
        <v>2018</v>
      </c>
      <c r="Q78" s="485"/>
    </row>
    <row r="79" spans="1:23" x14ac:dyDescent="0.3">
      <c r="A79" s="393"/>
      <c r="B79" s="394"/>
      <c r="C79" s="395">
        <f t="shared" ref="C79:P79" si="16">C76*21</f>
        <v>7852.8190687424194</v>
      </c>
      <c r="D79" s="395">
        <f t="shared" si="16"/>
        <v>7905.2443610794844</v>
      </c>
      <c r="E79" s="395">
        <f t="shared" si="16"/>
        <v>7957.6696534165485</v>
      </c>
      <c r="F79" s="395">
        <f t="shared" si="16"/>
        <v>8010.0949457536126</v>
      </c>
      <c r="G79" s="395">
        <f t="shared" si="16"/>
        <v>8062.5202380906776</v>
      </c>
      <c r="H79" s="395">
        <f t="shared" si="16"/>
        <v>8114.945530427739</v>
      </c>
      <c r="I79" s="395">
        <f t="shared" si="16"/>
        <v>11686.118590236383</v>
      </c>
      <c r="J79" s="395">
        <f t="shared" si="16"/>
        <v>11766.275430866473</v>
      </c>
      <c r="K79" s="395">
        <f t="shared" si="16"/>
        <v>11846.432271496564</v>
      </c>
      <c r="L79" s="395">
        <f t="shared" si="16"/>
        <v>11926.589112126658</v>
      </c>
      <c r="M79" s="395">
        <f t="shared" si="16"/>
        <v>12006.74595275675</v>
      </c>
      <c r="N79" s="395">
        <f t="shared" si="16"/>
        <v>12087.452601182318</v>
      </c>
      <c r="O79" s="395">
        <f t="shared" si="16"/>
        <v>12168.70905740337</v>
      </c>
      <c r="P79" s="395">
        <f t="shared" si="16"/>
        <v>12250.515321419893</v>
      </c>
    </row>
    <row r="80" spans="1:23" x14ac:dyDescent="0.3">
      <c r="F80" s="123"/>
    </row>
    <row r="81" spans="2:6" x14ac:dyDescent="0.3">
      <c r="B81" s="57"/>
      <c r="C81" s="367"/>
      <c r="D81" s="57"/>
      <c r="E81" s="57"/>
    </row>
    <row r="82" spans="2:6" x14ac:dyDescent="0.3">
      <c r="B82" s="57"/>
      <c r="C82" s="124"/>
      <c r="D82" s="124"/>
      <c r="E82" s="124"/>
      <c r="F82" s="123"/>
    </row>
    <row r="83" spans="2:6" x14ac:dyDescent="0.3">
      <c r="B83" s="57"/>
      <c r="C83" s="124"/>
      <c r="D83" s="124"/>
      <c r="E83" s="124"/>
    </row>
  </sheetData>
  <mergeCells count="38">
    <mergeCell ref="A33:B33"/>
    <mergeCell ref="A48:D48"/>
    <mergeCell ref="A50:A54"/>
    <mergeCell ref="A61:B61"/>
    <mergeCell ref="A62:A63"/>
    <mergeCell ref="B62:B63"/>
    <mergeCell ref="C62:C63"/>
    <mergeCell ref="D62:D63"/>
    <mergeCell ref="G68:G69"/>
    <mergeCell ref="G62:H63"/>
    <mergeCell ref="I62:I63"/>
    <mergeCell ref="A64:A67"/>
    <mergeCell ref="B64:B67"/>
    <mergeCell ref="C64:C67"/>
    <mergeCell ref="G64:H64"/>
    <mergeCell ref="G65:H65"/>
    <mergeCell ref="G66:H66"/>
    <mergeCell ref="B68:B69"/>
    <mergeCell ref="C68:C69"/>
    <mergeCell ref="D68:D69"/>
    <mergeCell ref="E68:E69"/>
    <mergeCell ref="F68:F69"/>
    <mergeCell ref="J62:W62"/>
    <mergeCell ref="J68:W68"/>
    <mergeCell ref="A78:B78"/>
    <mergeCell ref="H68:H69"/>
    <mergeCell ref="E62:F63"/>
    <mergeCell ref="E64:F64"/>
    <mergeCell ref="E65:F65"/>
    <mergeCell ref="E66:F66"/>
    <mergeCell ref="E67:F67"/>
    <mergeCell ref="I68:I69"/>
    <mergeCell ref="A70:A72"/>
    <mergeCell ref="B70:B72"/>
    <mergeCell ref="C70:C72"/>
    <mergeCell ref="A75:B75"/>
    <mergeCell ref="G67:H67"/>
    <mergeCell ref="A68:A69"/>
  </mergeCells>
  <pageMargins left="0.25" right="0.25" top="0.75" bottom="0.75" header="0.3" footer="0.3"/>
  <pageSetup paperSize="9" scale="35" fitToHeight="0" orientation="landscape" horizontalDpi="4294967293" vertic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
    <tabColor rgb="FFFFC000"/>
    <pageSetUpPr fitToPage="1"/>
  </sheetPr>
  <dimension ref="A1:X48"/>
  <sheetViews>
    <sheetView topLeftCell="A28" zoomScale="70" zoomScaleNormal="70" zoomScalePageLayoutView="80" workbookViewId="0">
      <selection activeCell="C3" sqref="C3"/>
    </sheetView>
  </sheetViews>
  <sheetFormatPr defaultColWidth="8.6640625" defaultRowHeight="15.6" x14ac:dyDescent="0.3"/>
  <cols>
    <col min="1" max="1" width="45.44140625" style="353" customWidth="1"/>
    <col min="2" max="4" width="19.6640625" style="122" customWidth="1"/>
    <col min="5" max="5" width="25.6640625" style="57" customWidth="1"/>
    <col min="6" max="6" width="24.33203125" style="57" customWidth="1"/>
    <col min="7" max="7" width="23" style="57" customWidth="1"/>
    <col min="8" max="8" width="22.33203125" style="57" customWidth="1"/>
    <col min="9" max="9" width="21.6640625" style="57" customWidth="1"/>
    <col min="10" max="10" width="21.33203125" style="57" customWidth="1"/>
    <col min="11" max="11" width="21.44140625" style="57" customWidth="1"/>
    <col min="12" max="12" width="20.6640625" style="57" customWidth="1"/>
    <col min="13" max="13" width="21.6640625" style="57" customWidth="1"/>
    <col min="14" max="14" width="15.6640625" style="57" customWidth="1"/>
    <col min="15" max="15" width="14" style="57" customWidth="1"/>
    <col min="16" max="16" width="13.88671875" style="57" customWidth="1"/>
    <col min="17" max="191" width="8.6640625" style="57"/>
    <col min="192" max="192" width="43.44140625" style="57" customWidth="1"/>
    <col min="193" max="199" width="18.6640625" style="57" customWidth="1"/>
    <col min="200" max="200" width="15.44140625" style="57" customWidth="1"/>
    <col min="201" max="201" width="12.33203125" style="57" customWidth="1"/>
    <col min="202" max="202" width="14.33203125" style="57" customWidth="1"/>
    <col min="203" max="203" width="12.33203125" style="57" customWidth="1"/>
    <col min="204" max="204" width="12.6640625" style="57" customWidth="1"/>
    <col min="205" max="206" width="12.44140625" style="57" customWidth="1"/>
    <col min="207" max="207" width="12.33203125" style="57" customWidth="1"/>
    <col min="208" max="213" width="11.44140625" style="57" bestFit="1" customWidth="1"/>
    <col min="214" max="214" width="13.6640625" style="57" bestFit="1" customWidth="1"/>
    <col min="215" max="219" width="11.44140625" style="57" bestFit="1" customWidth="1"/>
    <col min="220" max="220" width="11.6640625" style="57" customWidth="1"/>
    <col min="221" max="221" width="13.44140625" style="57" bestFit="1" customWidth="1"/>
    <col min="222" max="223" width="11.44140625" style="57" bestFit="1" customWidth="1"/>
    <col min="224" max="224" width="13.6640625" style="57" bestFit="1" customWidth="1"/>
    <col min="225" max="230" width="11.44140625" style="57" bestFit="1" customWidth="1"/>
    <col min="231" max="233" width="11.33203125" style="57" bestFit="1" customWidth="1"/>
    <col min="234" max="234" width="13.6640625" style="57" bestFit="1" customWidth="1"/>
    <col min="235" max="239" width="11.33203125" style="57" bestFit="1" customWidth="1"/>
    <col min="240" max="240" width="13.44140625" style="57" customWidth="1"/>
    <col min="241" max="241" width="11.33203125" style="57" bestFit="1" customWidth="1"/>
    <col min="242" max="242" width="15.33203125" style="57" customWidth="1"/>
    <col min="243" max="243" width="13.33203125" style="57" customWidth="1"/>
    <col min="244" max="244" width="15.6640625" style="57" customWidth="1"/>
    <col min="245" max="245" width="14.6640625" style="57" customWidth="1"/>
    <col min="246" max="246" width="19.33203125" style="57" customWidth="1"/>
    <col min="247" max="247" width="14" style="57" customWidth="1"/>
    <col min="248" max="248" width="15.6640625" style="57" customWidth="1"/>
    <col min="249" max="249" width="17" style="57" customWidth="1"/>
    <col min="250" max="250" width="16.33203125" style="57" customWidth="1"/>
    <col min="251" max="251" width="17.33203125" style="57" customWidth="1"/>
    <col min="252" max="253" width="8.6640625" style="57"/>
    <col min="254" max="254" width="13.6640625" style="57" bestFit="1" customWidth="1"/>
    <col min="255" max="16384" width="8.6640625" style="57"/>
  </cols>
  <sheetData>
    <row r="1" spans="1:24" x14ac:dyDescent="0.3">
      <c r="A1" s="325"/>
      <c r="B1" s="56"/>
      <c r="C1" s="56"/>
      <c r="D1" s="56"/>
      <c r="E1" s="55"/>
      <c r="F1" s="55"/>
      <c r="G1" s="55"/>
      <c r="H1" s="326"/>
      <c r="I1" s="327"/>
      <c r="J1" s="55"/>
    </row>
    <row r="2" spans="1:24" s="63" customFormat="1" x14ac:dyDescent="0.3">
      <c r="A2" s="297" t="s">
        <v>44</v>
      </c>
      <c r="B2" s="59" t="s">
        <v>221</v>
      </c>
      <c r="C2" s="60">
        <v>2005</v>
      </c>
      <c r="D2" s="60">
        <v>2006</v>
      </c>
      <c r="E2" s="60">
        <v>2007</v>
      </c>
      <c r="F2" s="60">
        <v>2008</v>
      </c>
      <c r="G2" s="60">
        <v>2009</v>
      </c>
      <c r="H2" s="60">
        <v>2010</v>
      </c>
      <c r="I2" s="60">
        <v>2011</v>
      </c>
      <c r="J2" s="60">
        <v>2012</v>
      </c>
      <c r="K2" s="60">
        <v>2013</v>
      </c>
      <c r="L2" s="60">
        <v>2014</v>
      </c>
      <c r="M2" s="60">
        <v>2015</v>
      </c>
      <c r="N2" s="60">
        <v>2016</v>
      </c>
      <c r="O2" s="60">
        <v>2017</v>
      </c>
      <c r="P2" s="61">
        <v>2018</v>
      </c>
    </row>
    <row r="3" spans="1:24" s="66" customFormat="1" x14ac:dyDescent="0.3">
      <c r="A3" s="328"/>
      <c r="B3" s="65"/>
      <c r="C3" s="329">
        <f>'Urban population'!G4</f>
        <v>127114</v>
      </c>
      <c r="D3" s="329">
        <f>'Urban population'!H4</f>
        <v>129843</v>
      </c>
      <c r="E3" s="329">
        <f>'Urban population'!I4</f>
        <v>132572</v>
      </c>
      <c r="F3" s="329">
        <f>'Urban population'!J4</f>
        <v>135301</v>
      </c>
      <c r="G3" s="329">
        <f>'Urban population'!K4</f>
        <v>138030</v>
      </c>
      <c r="H3" s="329">
        <f>'Urban population'!L4</f>
        <v>140759</v>
      </c>
      <c r="I3" s="329">
        <f>'Urban population'!M4</f>
        <v>143488</v>
      </c>
      <c r="J3" s="329">
        <f>'Urban population'!N4</f>
        <v>146857.92678015112</v>
      </c>
      <c r="K3" s="329">
        <f>'Urban population'!O4</f>
        <v>150227.85356030223</v>
      </c>
      <c r="L3" s="329">
        <f>'Urban population'!P4</f>
        <v>153597.78034045335</v>
      </c>
      <c r="M3" s="329">
        <f>'Urban population'!Q4</f>
        <v>156967.70712060446</v>
      </c>
      <c r="N3" s="329">
        <f>'Urban population'!R4</f>
        <v>160337.63390075558</v>
      </c>
      <c r="O3" s="329">
        <f>'Urban population'!S4</f>
        <v>163707.5606809067</v>
      </c>
      <c r="P3" s="330">
        <f>'Urban population'!T4</f>
        <v>167077.48746105781</v>
      </c>
    </row>
    <row r="4" spans="1:24" s="66" customFormat="1" x14ac:dyDescent="0.3">
      <c r="A4" s="331"/>
      <c r="B4" s="69"/>
      <c r="D4" s="69"/>
      <c r="E4" s="67"/>
      <c r="F4" s="67"/>
      <c r="G4" s="67"/>
      <c r="H4" s="67"/>
      <c r="I4" s="67"/>
      <c r="J4" s="332"/>
      <c r="L4" s="380"/>
    </row>
    <row r="5" spans="1:24" s="66" customFormat="1" x14ac:dyDescent="0.3">
      <c r="A5" s="331"/>
      <c r="B5" s="69"/>
      <c r="C5" s="69"/>
      <c r="D5" s="69"/>
      <c r="E5" s="70"/>
      <c r="F5" s="70"/>
      <c r="G5" s="70"/>
      <c r="H5" s="70"/>
      <c r="I5" s="333"/>
      <c r="J5" s="70"/>
      <c r="L5" s="380"/>
    </row>
    <row r="6" spans="1:24" s="66" customFormat="1" x14ac:dyDescent="0.3">
      <c r="A6" s="297" t="s">
        <v>45</v>
      </c>
      <c r="B6" s="59" t="s">
        <v>46</v>
      </c>
      <c r="C6" s="60">
        <v>2005</v>
      </c>
      <c r="D6" s="60">
        <v>2006</v>
      </c>
      <c r="E6" s="60">
        <v>2007</v>
      </c>
      <c r="F6" s="60">
        <v>2008</v>
      </c>
      <c r="G6" s="60">
        <v>2009</v>
      </c>
      <c r="H6" s="60">
        <v>2010</v>
      </c>
      <c r="I6" s="60">
        <v>2011</v>
      </c>
      <c r="J6" s="60">
        <v>2012</v>
      </c>
      <c r="K6" s="60">
        <v>2013</v>
      </c>
      <c r="L6" s="60">
        <v>2014</v>
      </c>
      <c r="M6" s="60">
        <v>2015</v>
      </c>
      <c r="N6" s="60">
        <v>2016</v>
      </c>
      <c r="O6" s="60">
        <v>2017</v>
      </c>
      <c r="P6" s="61">
        <v>2018</v>
      </c>
    </row>
    <row r="7" spans="1:24" s="66" customFormat="1" x14ac:dyDescent="0.3">
      <c r="A7" s="328"/>
      <c r="B7" s="65"/>
      <c r="C7" s="313">
        <f>'Protein intake'!$B$8/1000*365</f>
        <v>21.060500000000001</v>
      </c>
      <c r="D7" s="313">
        <f>'Protein intake'!$B$8/1000*365</f>
        <v>21.060500000000001</v>
      </c>
      <c r="E7" s="313">
        <f>'Protein intake'!$B$8/1000*365</f>
        <v>21.060500000000001</v>
      </c>
      <c r="F7" s="313">
        <f>'Protein intake'!$B$8/1000*365</f>
        <v>21.060500000000001</v>
      </c>
      <c r="G7" s="313">
        <f>'Protein intake'!$F$8/1000*365</f>
        <v>21.9</v>
      </c>
      <c r="H7" s="313">
        <f>'Protein intake'!$F$8/1000*365</f>
        <v>21.9</v>
      </c>
      <c r="I7" s="313">
        <f>'Protein intake'!$L$8/1000*365</f>
        <v>24.692250000000001</v>
      </c>
      <c r="J7" s="313">
        <f>'Protein intake'!$L$8/1000*365</f>
        <v>24.692250000000001</v>
      </c>
      <c r="K7" s="313">
        <f>'Protein intake'!$L$8/1000*365</f>
        <v>24.692250000000001</v>
      </c>
      <c r="L7" s="313">
        <f>'Protein intake'!$L$8/1000*365</f>
        <v>24.692250000000001</v>
      </c>
      <c r="M7" s="313">
        <f>'Protein intake'!$L$8/1000*365</f>
        <v>24.692250000000001</v>
      </c>
      <c r="N7" s="313">
        <f>'Protein intake'!$L$8/1000*365</f>
        <v>24.692250000000001</v>
      </c>
      <c r="O7" s="313">
        <f>'Protein intake'!$L$8/1000*365</f>
        <v>24.692250000000001</v>
      </c>
      <c r="P7" s="314">
        <f>'Protein intake'!$L$8/1000*365</f>
        <v>24.692250000000001</v>
      </c>
    </row>
    <row r="8" spans="1:24" s="66" customFormat="1" x14ac:dyDescent="0.3">
      <c r="A8" s="331"/>
      <c r="B8" s="69"/>
      <c r="C8" s="335"/>
      <c r="D8" s="69"/>
      <c r="E8" s="75"/>
      <c r="F8" s="75"/>
      <c r="G8" s="75"/>
      <c r="H8" s="75"/>
      <c r="I8" s="75"/>
      <c r="J8" s="75"/>
      <c r="L8" s="380"/>
    </row>
    <row r="9" spans="1:24" s="66" customFormat="1" x14ac:dyDescent="0.3">
      <c r="A9" s="331"/>
      <c r="B9" s="76"/>
      <c r="C9" s="76"/>
      <c r="D9" s="76"/>
      <c r="E9" s="70"/>
      <c r="F9" s="70"/>
      <c r="G9" s="70"/>
      <c r="H9" s="70"/>
      <c r="I9" s="70"/>
      <c r="J9" s="70"/>
      <c r="L9" s="380"/>
    </row>
    <row r="10" spans="1:24" s="63" customFormat="1" ht="30" customHeight="1" x14ac:dyDescent="0.3">
      <c r="A10" s="297" t="s">
        <v>335</v>
      </c>
      <c r="B10" s="59"/>
      <c r="C10" s="60">
        <v>2005</v>
      </c>
      <c r="D10" s="60">
        <v>2006</v>
      </c>
      <c r="E10" s="60">
        <v>2007</v>
      </c>
      <c r="F10" s="60">
        <v>2008</v>
      </c>
      <c r="G10" s="60">
        <v>2009</v>
      </c>
      <c r="H10" s="60">
        <v>2010</v>
      </c>
      <c r="I10" s="60">
        <v>2011</v>
      </c>
      <c r="J10" s="60">
        <v>2012</v>
      </c>
      <c r="K10" s="60">
        <v>2013</v>
      </c>
      <c r="L10" s="60">
        <v>2014</v>
      </c>
      <c r="M10" s="60">
        <v>2015</v>
      </c>
      <c r="N10" s="60">
        <v>2016</v>
      </c>
      <c r="O10" s="60">
        <v>2017</v>
      </c>
      <c r="P10" s="61">
        <v>2018</v>
      </c>
      <c r="Q10" s="66"/>
      <c r="R10" s="66"/>
      <c r="S10" s="66"/>
      <c r="T10" s="66"/>
      <c r="U10" s="66"/>
      <c r="V10" s="66"/>
      <c r="W10" s="66"/>
      <c r="X10" s="66"/>
    </row>
    <row r="11" spans="1:24" ht="15.75" customHeight="1" x14ac:dyDescent="0.3">
      <c r="A11" s="336"/>
      <c r="B11" s="78"/>
      <c r="C11" s="41">
        <v>0.16</v>
      </c>
      <c r="D11" s="41">
        <v>0.16</v>
      </c>
      <c r="E11" s="42">
        <v>0.16</v>
      </c>
      <c r="F11" s="42">
        <v>0.16</v>
      </c>
      <c r="G11" s="42">
        <v>0.16</v>
      </c>
      <c r="H11" s="42">
        <v>0.16</v>
      </c>
      <c r="I11" s="42">
        <v>0.16</v>
      </c>
      <c r="J11" s="42">
        <v>0.16</v>
      </c>
      <c r="K11" s="43">
        <v>0.16</v>
      </c>
      <c r="L11" s="43">
        <v>0.16</v>
      </c>
      <c r="M11" s="43">
        <v>0.16</v>
      </c>
      <c r="N11" s="43">
        <v>0.16</v>
      </c>
      <c r="O11" s="43">
        <v>0.16</v>
      </c>
      <c r="P11" s="44">
        <v>0.16</v>
      </c>
      <c r="Q11" s="66"/>
      <c r="R11" s="66"/>
      <c r="S11" s="66"/>
      <c r="T11" s="66"/>
      <c r="U11" s="66"/>
      <c r="V11" s="66"/>
      <c r="W11" s="66"/>
      <c r="X11" s="66"/>
    </row>
    <row r="12" spans="1:24" ht="15.75" customHeight="1" x14ac:dyDescent="0.3">
      <c r="A12" s="338"/>
      <c r="B12" s="76"/>
      <c r="C12" s="76"/>
      <c r="D12" s="76"/>
      <c r="E12" s="75"/>
      <c r="F12" s="75"/>
      <c r="G12" s="75"/>
      <c r="H12" s="75"/>
      <c r="I12" s="75"/>
      <c r="J12" s="75"/>
      <c r="L12" s="55"/>
      <c r="N12" s="66"/>
      <c r="O12" s="66"/>
      <c r="P12" s="66"/>
      <c r="Q12" s="66"/>
      <c r="R12" s="66"/>
      <c r="S12" s="66"/>
      <c r="T12" s="66"/>
      <c r="U12" s="66"/>
      <c r="V12" s="66"/>
      <c r="W12" s="66"/>
      <c r="X12" s="66"/>
    </row>
    <row r="13" spans="1:24" x14ac:dyDescent="0.3">
      <c r="A13" s="338"/>
      <c r="B13" s="76"/>
      <c r="C13" s="76"/>
      <c r="D13" s="76"/>
      <c r="E13" s="75"/>
      <c r="F13" s="81"/>
      <c r="G13" s="81"/>
      <c r="H13" s="81"/>
      <c r="I13" s="81"/>
      <c r="J13" s="81"/>
      <c r="L13" s="55"/>
      <c r="N13" s="66"/>
      <c r="O13" s="66"/>
      <c r="P13" s="66"/>
      <c r="Q13" s="66"/>
      <c r="R13" s="66"/>
      <c r="S13" s="66"/>
      <c r="T13" s="66"/>
      <c r="U13" s="66"/>
      <c r="V13" s="66"/>
      <c r="W13" s="66"/>
      <c r="X13" s="66"/>
    </row>
    <row r="14" spans="1:24" ht="33.6" x14ac:dyDescent="0.3">
      <c r="A14" s="297" t="s">
        <v>336</v>
      </c>
      <c r="B14" s="59"/>
      <c r="C14" s="60">
        <v>2005</v>
      </c>
      <c r="D14" s="60">
        <v>2006</v>
      </c>
      <c r="E14" s="60">
        <v>2007</v>
      </c>
      <c r="F14" s="60">
        <v>2008</v>
      </c>
      <c r="G14" s="60">
        <v>2009</v>
      </c>
      <c r="H14" s="60">
        <v>2010</v>
      </c>
      <c r="I14" s="60">
        <v>2011</v>
      </c>
      <c r="J14" s="60">
        <v>2012</v>
      </c>
      <c r="K14" s="60">
        <v>2013</v>
      </c>
      <c r="L14" s="60">
        <v>2014</v>
      </c>
      <c r="M14" s="60">
        <v>2015</v>
      </c>
      <c r="N14" s="60">
        <v>2016</v>
      </c>
      <c r="O14" s="60">
        <v>2017</v>
      </c>
      <c r="P14" s="61">
        <v>2018</v>
      </c>
      <c r="Q14" s="66"/>
      <c r="R14" s="66"/>
      <c r="S14" s="66"/>
      <c r="T14" s="66"/>
      <c r="U14" s="66"/>
      <c r="V14" s="66"/>
      <c r="W14" s="66"/>
      <c r="X14" s="66"/>
    </row>
    <row r="15" spans="1:24" ht="15.75" customHeight="1" x14ac:dyDescent="0.3">
      <c r="A15" s="336"/>
      <c r="B15" s="78"/>
      <c r="C15" s="74">
        <v>1.4</v>
      </c>
      <c r="D15" s="74">
        <v>1.4</v>
      </c>
      <c r="E15" s="74">
        <v>1.4</v>
      </c>
      <c r="F15" s="74">
        <v>1.4</v>
      </c>
      <c r="G15" s="74">
        <v>1.4</v>
      </c>
      <c r="H15" s="74">
        <v>1.4</v>
      </c>
      <c r="I15" s="74">
        <v>1.4</v>
      </c>
      <c r="J15" s="74">
        <v>1.4</v>
      </c>
      <c r="K15" s="145">
        <v>1.4</v>
      </c>
      <c r="L15" s="145">
        <v>1.4</v>
      </c>
      <c r="M15" s="145">
        <v>1.4</v>
      </c>
      <c r="N15" s="145">
        <v>1.4</v>
      </c>
      <c r="O15" s="145">
        <v>1.4</v>
      </c>
      <c r="P15" s="146">
        <v>1.4</v>
      </c>
      <c r="Q15" s="66"/>
      <c r="R15" s="66"/>
      <c r="S15" s="66"/>
      <c r="T15" s="66"/>
      <c r="U15" s="66"/>
      <c r="V15" s="66"/>
      <c r="W15" s="66"/>
      <c r="X15" s="66"/>
    </row>
    <row r="16" spans="1:24" ht="15.75" customHeight="1" x14ac:dyDescent="0.3">
      <c r="A16" s="338"/>
      <c r="B16" s="76"/>
      <c r="C16" s="76"/>
      <c r="D16" s="76"/>
      <c r="E16" s="75"/>
      <c r="F16" s="75"/>
      <c r="G16" s="75"/>
      <c r="H16" s="75"/>
      <c r="I16" s="75"/>
      <c r="J16" s="75"/>
      <c r="L16" s="55"/>
      <c r="N16" s="66"/>
      <c r="O16" s="66"/>
      <c r="P16" s="66"/>
      <c r="Q16" s="66"/>
      <c r="R16" s="66"/>
      <c r="S16" s="66"/>
      <c r="T16" s="66"/>
      <c r="U16" s="66"/>
      <c r="V16" s="66"/>
      <c r="W16" s="66"/>
      <c r="X16" s="66"/>
    </row>
    <row r="17" spans="1:17" x14ac:dyDescent="0.3">
      <c r="A17" s="338"/>
      <c r="B17" s="76"/>
      <c r="C17" s="76"/>
      <c r="D17" s="76"/>
      <c r="E17" s="82"/>
      <c r="F17" s="82"/>
      <c r="G17" s="82"/>
      <c r="H17" s="82"/>
      <c r="I17" s="82"/>
      <c r="J17" s="82"/>
      <c r="L17" s="55"/>
    </row>
    <row r="18" spans="1:17" s="63" customFormat="1" ht="51.6" x14ac:dyDescent="0.3">
      <c r="A18" s="297" t="s">
        <v>337</v>
      </c>
      <c r="B18" s="59"/>
      <c r="C18" s="60">
        <v>2005</v>
      </c>
      <c r="D18" s="60">
        <v>2006</v>
      </c>
      <c r="E18" s="60">
        <v>2007</v>
      </c>
      <c r="F18" s="60">
        <v>2008</v>
      </c>
      <c r="G18" s="60">
        <v>2009</v>
      </c>
      <c r="H18" s="60">
        <v>2010</v>
      </c>
      <c r="I18" s="60">
        <v>2011</v>
      </c>
      <c r="J18" s="60">
        <v>2012</v>
      </c>
      <c r="K18" s="60">
        <v>2013</v>
      </c>
      <c r="L18" s="60">
        <v>2014</v>
      </c>
      <c r="M18" s="60">
        <v>2015</v>
      </c>
      <c r="N18" s="60">
        <v>2016</v>
      </c>
      <c r="O18" s="60">
        <v>2017</v>
      </c>
      <c r="P18" s="61">
        <v>2018</v>
      </c>
    </row>
    <row r="19" spans="1:17" x14ac:dyDescent="0.3">
      <c r="A19" s="336"/>
      <c r="B19" s="78"/>
      <c r="C19" s="41">
        <v>1.25</v>
      </c>
      <c r="D19" s="41">
        <v>1.25</v>
      </c>
      <c r="E19" s="42">
        <v>1.25</v>
      </c>
      <c r="F19" s="42">
        <v>1.25</v>
      </c>
      <c r="G19" s="42">
        <v>1.25</v>
      </c>
      <c r="H19" s="42">
        <v>1.25</v>
      </c>
      <c r="I19" s="42">
        <v>1.25</v>
      </c>
      <c r="J19" s="42">
        <v>1.25</v>
      </c>
      <c r="K19" s="43">
        <v>1.25</v>
      </c>
      <c r="L19" s="43">
        <v>1.25</v>
      </c>
      <c r="M19" s="43">
        <v>1.25</v>
      </c>
      <c r="N19" s="43">
        <v>1.25</v>
      </c>
      <c r="O19" s="43">
        <v>1.25</v>
      </c>
      <c r="P19" s="44">
        <v>1.25</v>
      </c>
    </row>
    <row r="20" spans="1:17" x14ac:dyDescent="0.3">
      <c r="A20" s="338"/>
      <c r="B20" s="76"/>
      <c r="C20" s="76"/>
      <c r="D20" s="76"/>
      <c r="E20" s="75"/>
      <c r="F20" s="75"/>
      <c r="G20" s="75"/>
      <c r="H20" s="75"/>
      <c r="I20" s="75"/>
      <c r="J20" s="75"/>
      <c r="L20" s="55"/>
    </row>
    <row r="21" spans="1:17" x14ac:dyDescent="0.3">
      <c r="A21" s="338"/>
      <c r="B21" s="76"/>
      <c r="C21" s="76"/>
      <c r="D21" s="76"/>
      <c r="E21" s="82"/>
      <c r="F21" s="82"/>
      <c r="G21" s="82"/>
      <c r="H21" s="82"/>
      <c r="I21" s="82"/>
      <c r="J21" s="82"/>
      <c r="L21" s="55"/>
    </row>
    <row r="22" spans="1:17" s="49" customFormat="1" ht="15.75" customHeight="1" x14ac:dyDescent="0.3">
      <c r="A22" s="297" t="s">
        <v>338</v>
      </c>
      <c r="B22" s="298"/>
      <c r="C22" s="50"/>
      <c r="D22" s="50"/>
      <c r="E22" s="91"/>
      <c r="F22" s="91"/>
      <c r="G22" s="91"/>
      <c r="H22" s="91"/>
      <c r="I22" s="91"/>
      <c r="J22" s="91"/>
      <c r="L22" s="89"/>
    </row>
    <row r="23" spans="1:17" s="49" customFormat="1" ht="15.75" customHeight="1" x14ac:dyDescent="0.3">
      <c r="A23" s="94">
        <v>0</v>
      </c>
      <c r="B23" s="93" t="s">
        <v>47</v>
      </c>
      <c r="C23" s="50"/>
      <c r="D23" s="50"/>
      <c r="E23" s="51"/>
      <c r="F23" s="48"/>
      <c r="G23" s="48"/>
      <c r="H23" s="48"/>
      <c r="I23" s="48"/>
      <c r="J23" s="48"/>
      <c r="L23" s="89"/>
    </row>
    <row r="24" spans="1:17" s="49" customFormat="1" ht="15.75" customHeight="1" x14ac:dyDescent="0.3">
      <c r="A24" s="339"/>
      <c r="B24" s="50"/>
      <c r="C24" s="50"/>
      <c r="D24" s="50"/>
      <c r="E24" s="51"/>
      <c r="F24" s="48"/>
      <c r="G24" s="48"/>
      <c r="H24" s="48"/>
      <c r="I24" s="48"/>
      <c r="J24" s="48"/>
      <c r="L24" s="89"/>
    </row>
    <row r="25" spans="1:17" s="49" customFormat="1" ht="15.75" customHeight="1" x14ac:dyDescent="0.3">
      <c r="A25" s="339"/>
      <c r="B25" s="50"/>
      <c r="C25" s="50"/>
      <c r="D25" s="50"/>
      <c r="E25" s="51"/>
      <c r="F25" s="48"/>
      <c r="G25" s="48"/>
      <c r="H25" s="48"/>
      <c r="I25" s="48"/>
      <c r="J25" s="48"/>
      <c r="L25" s="89"/>
    </row>
    <row r="26" spans="1:17" ht="33.6" x14ac:dyDescent="0.3">
      <c r="A26" s="297" t="s">
        <v>339</v>
      </c>
      <c r="B26" s="115" t="s">
        <v>47</v>
      </c>
      <c r="C26" s="60">
        <v>2005</v>
      </c>
      <c r="D26" s="60">
        <v>2006</v>
      </c>
      <c r="E26" s="60">
        <v>2007</v>
      </c>
      <c r="F26" s="60">
        <v>2008</v>
      </c>
      <c r="G26" s="60">
        <v>2009</v>
      </c>
      <c r="H26" s="60">
        <v>2010</v>
      </c>
      <c r="I26" s="60">
        <v>2011</v>
      </c>
      <c r="J26" s="60">
        <v>2012</v>
      </c>
      <c r="K26" s="60">
        <v>2013</v>
      </c>
      <c r="L26" s="60">
        <v>2014</v>
      </c>
      <c r="M26" s="60">
        <v>2015</v>
      </c>
      <c r="N26" s="467">
        <v>2016</v>
      </c>
      <c r="O26" s="467">
        <v>2017</v>
      </c>
      <c r="P26" s="468">
        <v>2018</v>
      </c>
    </row>
    <row r="27" spans="1:17" s="49" customFormat="1" x14ac:dyDescent="0.3">
      <c r="A27" s="340"/>
      <c r="B27" s="84"/>
      <c r="C27" s="315">
        <f>(C3*C7*C11*C15*C19)-$A$23</f>
        <v>749583.63116000011</v>
      </c>
      <c r="D27" s="315">
        <f t="shared" ref="D27:P27" si="0">(D3*D7*D11*D15*D19)-$A$23</f>
        <v>765676.38042000006</v>
      </c>
      <c r="E27" s="315">
        <f t="shared" si="0"/>
        <v>781769.12968000001</v>
      </c>
      <c r="F27" s="315">
        <f t="shared" si="0"/>
        <v>797861.87893999997</v>
      </c>
      <c r="G27" s="315">
        <f t="shared" si="0"/>
        <v>846399.96</v>
      </c>
      <c r="H27" s="315">
        <f t="shared" si="0"/>
        <v>863134.18799999985</v>
      </c>
      <c r="I27" s="315">
        <f t="shared" si="0"/>
        <v>992051.63903999981</v>
      </c>
      <c r="J27" s="315">
        <f t="shared" si="0"/>
        <v>1015350.7399104121</v>
      </c>
      <c r="K27" s="315">
        <f t="shared" si="0"/>
        <v>1038649.8407808243</v>
      </c>
      <c r="L27" s="315">
        <f t="shared" si="0"/>
        <v>1061948.9416512365</v>
      </c>
      <c r="M27" s="315">
        <f t="shared" si="0"/>
        <v>1085248.0425216488</v>
      </c>
      <c r="N27" s="469">
        <f t="shared" si="0"/>
        <v>1108547.1433920609</v>
      </c>
      <c r="O27" s="469">
        <f t="shared" si="0"/>
        <v>1131846.2442624732</v>
      </c>
      <c r="P27" s="469">
        <f t="shared" si="0"/>
        <v>1155145.3451328853</v>
      </c>
    </row>
    <row r="28" spans="1:17" s="49" customFormat="1" x14ac:dyDescent="0.3">
      <c r="A28" s="341"/>
      <c r="B28" s="85"/>
      <c r="C28" s="85"/>
      <c r="D28" s="85"/>
      <c r="E28" s="86"/>
      <c r="F28" s="86"/>
      <c r="G28" s="86"/>
      <c r="H28" s="86"/>
      <c r="I28" s="86"/>
      <c r="J28" s="86"/>
      <c r="L28" s="89"/>
    </row>
    <row r="29" spans="1:17" s="49" customFormat="1" x14ac:dyDescent="0.3">
      <c r="A29" s="341"/>
      <c r="B29" s="85"/>
      <c r="C29" s="85"/>
      <c r="D29" s="85"/>
      <c r="E29" s="87"/>
      <c r="F29" s="87"/>
      <c r="G29" s="87"/>
      <c r="H29" s="87"/>
      <c r="I29" s="87"/>
      <c r="J29" s="87"/>
      <c r="L29" s="89"/>
    </row>
    <row r="30" spans="1:17" ht="33.6" x14ac:dyDescent="0.3">
      <c r="A30" s="297" t="s">
        <v>340</v>
      </c>
      <c r="B30" s="59" t="s">
        <v>48</v>
      </c>
      <c r="C30" s="60">
        <v>2005</v>
      </c>
      <c r="D30" s="60">
        <v>2006</v>
      </c>
      <c r="E30" s="60">
        <v>2007</v>
      </c>
      <c r="F30" s="60">
        <v>2008</v>
      </c>
      <c r="G30" s="60">
        <v>2009</v>
      </c>
      <c r="H30" s="60">
        <v>2010</v>
      </c>
      <c r="I30" s="60">
        <v>2011</v>
      </c>
      <c r="J30" s="60">
        <v>2012</v>
      </c>
      <c r="K30" s="60">
        <v>2013</v>
      </c>
      <c r="L30" s="60">
        <v>2014</v>
      </c>
      <c r="M30" s="60">
        <v>2015</v>
      </c>
      <c r="N30" s="467">
        <v>2016</v>
      </c>
      <c r="O30" s="467">
        <v>2017</v>
      </c>
      <c r="P30" s="468">
        <v>2018</v>
      </c>
    </row>
    <row r="31" spans="1:17" s="49" customFormat="1" x14ac:dyDescent="0.3">
      <c r="A31" s="342"/>
      <c r="B31" s="343"/>
      <c r="C31" s="315">
        <v>5.0000000000000001E-3</v>
      </c>
      <c r="D31" s="315">
        <v>5.0000000000000001E-3</v>
      </c>
      <c r="E31" s="315">
        <v>5.0000000000000001E-3</v>
      </c>
      <c r="F31" s="315">
        <v>5.0000000000000001E-3</v>
      </c>
      <c r="G31" s="315">
        <v>5.0000000000000001E-3</v>
      </c>
      <c r="H31" s="315">
        <v>5.0000000000000001E-3</v>
      </c>
      <c r="I31" s="315">
        <v>5.0000000000000001E-3</v>
      </c>
      <c r="J31" s="315">
        <v>5.0000000000000001E-3</v>
      </c>
      <c r="K31" s="315">
        <v>5.0000000000000001E-3</v>
      </c>
      <c r="L31" s="315">
        <v>5.0000000000000001E-3</v>
      </c>
      <c r="M31" s="315">
        <v>5.0000000000000001E-3</v>
      </c>
      <c r="N31" s="469">
        <v>5.0000000000000001E-3</v>
      </c>
      <c r="O31" s="469">
        <v>5.0000000000000001E-3</v>
      </c>
      <c r="P31" s="469">
        <v>5.0000000000000001E-3</v>
      </c>
      <c r="Q31" s="465"/>
    </row>
    <row r="32" spans="1:17" s="49" customFormat="1" x14ac:dyDescent="0.3">
      <c r="A32" s="344"/>
      <c r="B32" s="90"/>
      <c r="C32" s="90"/>
      <c r="D32" s="90"/>
      <c r="E32" s="86"/>
      <c r="F32" s="86"/>
      <c r="G32" s="86"/>
      <c r="H32" s="86"/>
      <c r="I32" s="86"/>
      <c r="J32" s="86"/>
      <c r="L32" s="89"/>
    </row>
    <row r="33" spans="1:17" s="49" customFormat="1" ht="15.75" customHeight="1" x14ac:dyDescent="0.3">
      <c r="A33" s="344"/>
      <c r="B33" s="89"/>
      <c r="C33" s="89"/>
      <c r="D33" s="89"/>
      <c r="E33" s="51"/>
      <c r="F33" s="51"/>
      <c r="G33" s="51"/>
      <c r="H33" s="51"/>
      <c r="I33" s="51"/>
      <c r="J33" s="51"/>
      <c r="L33" s="89"/>
    </row>
    <row r="34" spans="1:17" s="49" customFormat="1" ht="15" customHeight="1" x14ac:dyDescent="0.3">
      <c r="A34" s="345" t="s">
        <v>49</v>
      </c>
      <c r="B34" s="346"/>
      <c r="C34" s="346"/>
      <c r="D34" s="346"/>
      <c r="E34" s="51"/>
      <c r="F34" s="51"/>
      <c r="G34" s="51"/>
      <c r="H34" s="51"/>
      <c r="I34" s="51"/>
      <c r="J34" s="51"/>
      <c r="L34" s="89"/>
    </row>
    <row r="35" spans="1:17" s="49" customFormat="1" x14ac:dyDescent="0.3">
      <c r="A35" s="347">
        <f>44/28</f>
        <v>1.5714285714285714</v>
      </c>
      <c r="B35" s="85"/>
      <c r="C35" s="85"/>
      <c r="D35" s="85"/>
      <c r="E35" s="51"/>
      <c r="F35" s="51"/>
      <c r="G35" s="51"/>
      <c r="H35" s="51"/>
      <c r="I35" s="51"/>
      <c r="J35" s="51"/>
      <c r="L35" s="89"/>
    </row>
    <row r="36" spans="1:17" s="49" customFormat="1" x14ac:dyDescent="0.3">
      <c r="A36" s="97"/>
      <c r="B36" s="89"/>
      <c r="C36" s="89"/>
      <c r="D36" s="89"/>
      <c r="E36" s="51"/>
      <c r="F36" s="51"/>
      <c r="G36" s="51"/>
      <c r="H36" s="51"/>
      <c r="I36" s="51"/>
      <c r="J36" s="51"/>
      <c r="L36" s="89"/>
    </row>
    <row r="37" spans="1:17" s="49" customFormat="1" x14ac:dyDescent="0.3">
      <c r="A37" s="344"/>
      <c r="B37" s="90"/>
      <c r="C37" s="90"/>
      <c r="D37" s="90"/>
      <c r="E37" s="51"/>
      <c r="F37" s="51"/>
      <c r="G37" s="51"/>
      <c r="H37" s="51"/>
      <c r="I37" s="51"/>
      <c r="J37" s="51"/>
      <c r="L37" s="89"/>
    </row>
    <row r="38" spans="1:17" ht="47.25" customHeight="1" x14ac:dyDescent="0.3">
      <c r="A38" s="681" t="s">
        <v>115</v>
      </c>
      <c r="B38" s="682"/>
      <c r="C38" s="60">
        <v>2005</v>
      </c>
      <c r="D38" s="60">
        <v>2006</v>
      </c>
      <c r="E38" s="348">
        <v>2007</v>
      </c>
      <c r="F38" s="348">
        <v>2008</v>
      </c>
      <c r="G38" s="348">
        <v>2009</v>
      </c>
      <c r="H38" s="348">
        <v>2010</v>
      </c>
      <c r="I38" s="348">
        <v>2011</v>
      </c>
      <c r="J38" s="348">
        <v>2012</v>
      </c>
      <c r="K38" s="60">
        <v>2013</v>
      </c>
      <c r="L38" s="60">
        <v>2014</v>
      </c>
      <c r="M38" s="60">
        <v>2015</v>
      </c>
      <c r="N38" s="467">
        <v>2016</v>
      </c>
      <c r="O38" s="467">
        <v>2017</v>
      </c>
      <c r="P38" s="468">
        <v>2018</v>
      </c>
    </row>
    <row r="39" spans="1:17" x14ac:dyDescent="0.3">
      <c r="A39" s="328"/>
      <c r="B39" s="65"/>
      <c r="C39" s="349">
        <f>C27*C31*$A$35/10^3</f>
        <v>5.8895856734000009</v>
      </c>
      <c r="D39" s="349">
        <f t="shared" ref="D39:L39" si="1">D27*D31*$A$35/10^3</f>
        <v>6.0160287033000008</v>
      </c>
      <c r="E39" s="349">
        <f t="shared" si="1"/>
        <v>6.1424717331999998</v>
      </c>
      <c r="F39" s="349">
        <f t="shared" si="1"/>
        <v>6.2689147630999997</v>
      </c>
      <c r="G39" s="349">
        <f t="shared" si="1"/>
        <v>6.6502853999999987</v>
      </c>
      <c r="H39" s="349">
        <f t="shared" si="1"/>
        <v>6.7817686199999976</v>
      </c>
      <c r="I39" s="349">
        <f t="shared" si="1"/>
        <v>7.7946914495999984</v>
      </c>
      <c r="J39" s="349">
        <f t="shared" si="1"/>
        <v>7.9777558135818092</v>
      </c>
      <c r="K39" s="349">
        <f t="shared" si="1"/>
        <v>8.16082017756362</v>
      </c>
      <c r="L39" s="349">
        <f t="shared" si="1"/>
        <v>8.3438845415454299</v>
      </c>
      <c r="M39" s="349">
        <f>M27*M31*$A$35/10^3</f>
        <v>8.5269489055272398</v>
      </c>
      <c r="N39" s="470">
        <f t="shared" ref="N39:P39" si="2">N27*N31*$A$35/10^3</f>
        <v>8.7100132695090497</v>
      </c>
      <c r="O39" s="470">
        <f t="shared" si="2"/>
        <v>8.8930776334908597</v>
      </c>
      <c r="P39" s="470">
        <f t="shared" si="2"/>
        <v>9.0761419974726714</v>
      </c>
      <c r="Q39" s="466"/>
    </row>
    <row r="40" spans="1:17" x14ac:dyDescent="0.3">
      <c r="A40" s="331"/>
      <c r="B40" s="69"/>
      <c r="C40" s="69"/>
      <c r="D40" s="69"/>
      <c r="E40" s="121"/>
      <c r="F40" s="121"/>
      <c r="G40" s="121"/>
      <c r="H40" s="121"/>
      <c r="I40" s="121"/>
      <c r="J40" s="121"/>
      <c r="L40" s="55"/>
    </row>
    <row r="41" spans="1:17" x14ac:dyDescent="0.3">
      <c r="L41" s="55"/>
    </row>
    <row r="42" spans="1:17" ht="47.25" customHeight="1" x14ac:dyDescent="0.3">
      <c r="A42" s="681" t="s">
        <v>113</v>
      </c>
      <c r="B42" s="682"/>
      <c r="C42" s="351">
        <v>2005</v>
      </c>
      <c r="D42" s="352">
        <v>2006</v>
      </c>
      <c r="E42" s="348">
        <v>2007</v>
      </c>
      <c r="F42" s="348">
        <v>2008</v>
      </c>
      <c r="G42" s="348">
        <v>2009</v>
      </c>
      <c r="H42" s="348">
        <v>2010</v>
      </c>
      <c r="I42" s="348">
        <v>2011</v>
      </c>
      <c r="J42" s="348">
        <v>2012</v>
      </c>
      <c r="K42" s="60">
        <v>2013</v>
      </c>
      <c r="L42" s="60">
        <v>2014</v>
      </c>
      <c r="M42" s="60">
        <v>2015</v>
      </c>
      <c r="N42" s="467">
        <v>2016</v>
      </c>
      <c r="O42" s="467">
        <v>2017</v>
      </c>
      <c r="P42" s="468">
        <v>2018</v>
      </c>
    </row>
    <row r="43" spans="1:17" x14ac:dyDescent="0.3">
      <c r="A43" s="328"/>
      <c r="B43" s="65"/>
      <c r="C43" s="118">
        <f>C39*310</f>
        <v>1825.7715587540004</v>
      </c>
      <c r="D43" s="118">
        <f>D39*310</f>
        <v>1864.9688980230003</v>
      </c>
      <c r="E43" s="118">
        <f>E39*310</f>
        <v>1904.166237292</v>
      </c>
      <c r="F43" s="118">
        <f t="shared" ref="F43:L43" si="3">F39*310</f>
        <v>1943.3635765609999</v>
      </c>
      <c r="G43" s="118">
        <f t="shared" si="3"/>
        <v>2061.5884739999997</v>
      </c>
      <c r="H43" s="118">
        <f t="shared" si="3"/>
        <v>2102.3482721999994</v>
      </c>
      <c r="I43" s="118">
        <f t="shared" si="3"/>
        <v>2416.3543493759994</v>
      </c>
      <c r="J43" s="118">
        <f t="shared" si="3"/>
        <v>2473.1043022103609</v>
      </c>
      <c r="K43" s="118">
        <f t="shared" si="3"/>
        <v>2529.8542550447223</v>
      </c>
      <c r="L43" s="118">
        <f t="shared" si="3"/>
        <v>2586.6042078790833</v>
      </c>
      <c r="M43" s="118">
        <f>M39*310</f>
        <v>2643.3541607134443</v>
      </c>
      <c r="N43" s="471">
        <f t="shared" ref="N43:P43" si="4">N39*310</f>
        <v>2700.1041135478054</v>
      </c>
      <c r="O43" s="471">
        <f t="shared" si="4"/>
        <v>2756.8540663821664</v>
      </c>
      <c r="P43" s="471">
        <f t="shared" si="4"/>
        <v>2813.6040192165283</v>
      </c>
      <c r="Q43" s="466"/>
    </row>
    <row r="44" spans="1:17" x14ac:dyDescent="0.3">
      <c r="E44" s="354"/>
      <c r="G44" s="354"/>
    </row>
    <row r="46" spans="1:17" x14ac:dyDescent="0.3">
      <c r="A46" s="122"/>
      <c r="C46" s="50"/>
      <c r="D46" s="50"/>
    </row>
    <row r="47" spans="1:17" x14ac:dyDescent="0.3">
      <c r="A47" s="122"/>
      <c r="C47" s="124"/>
      <c r="D47" s="124"/>
    </row>
    <row r="48" spans="1:17" x14ac:dyDescent="0.3">
      <c r="A48" s="122"/>
      <c r="C48" s="355"/>
      <c r="D48" s="355"/>
    </row>
  </sheetData>
  <mergeCells count="2">
    <mergeCell ref="A38:B38"/>
    <mergeCell ref="A42:B42"/>
  </mergeCells>
  <pageMargins left="0.25" right="0.25" top="0.75" bottom="0.75" header="0.3" footer="0.3"/>
  <pageSetup paperSize="9" scale="51" fitToHeight="0" orientation="landscape" horizontalDpi="4294967293" verticalDpi="4294967293"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pageSetUpPr fitToPage="1"/>
  </sheetPr>
  <dimension ref="A1:Z83"/>
  <sheetViews>
    <sheetView topLeftCell="A73" zoomScale="85" zoomScaleNormal="85" zoomScalePageLayoutView="70" workbookViewId="0">
      <selection activeCell="C3" sqref="C3"/>
    </sheetView>
  </sheetViews>
  <sheetFormatPr defaultColWidth="8.6640625" defaultRowHeight="15.6" x14ac:dyDescent="0.3"/>
  <cols>
    <col min="1" max="1" width="41" style="57" customWidth="1"/>
    <col min="2" max="2" width="20" style="122" customWidth="1"/>
    <col min="3" max="3" width="27" style="122" customWidth="1"/>
    <col min="4" max="4" width="29.6640625" style="122" customWidth="1"/>
    <col min="5" max="5" width="25.6640625" style="122" customWidth="1"/>
    <col min="6" max="12" width="25.6640625" style="57" customWidth="1"/>
    <col min="13" max="13" width="24.6640625" style="57" bestFit="1" customWidth="1"/>
    <col min="14" max="15" width="21.6640625" style="57" customWidth="1"/>
    <col min="16" max="16" width="22" style="57" customWidth="1"/>
    <col min="17" max="17" width="18.6640625" style="57" customWidth="1"/>
    <col min="18" max="18" width="19.33203125" style="57" bestFit="1" customWidth="1"/>
    <col min="19" max="19" width="19.33203125" style="57" customWidth="1"/>
    <col min="20" max="20" width="18" style="57" customWidth="1"/>
    <col min="21" max="21" width="15.44140625" style="57" bestFit="1" customWidth="1"/>
    <col min="22" max="22" width="15.33203125" style="57" customWidth="1"/>
    <col min="23" max="23" width="16.44140625" style="57" customWidth="1"/>
    <col min="24" max="194" width="8.6640625" style="57" customWidth="1"/>
    <col min="195" max="195" width="43.44140625" style="57" customWidth="1"/>
    <col min="196" max="202" width="18.6640625" style="57" customWidth="1"/>
    <col min="203" max="203" width="15.44140625" style="57" customWidth="1"/>
    <col min="204" max="204" width="12.33203125" style="57" customWidth="1"/>
    <col min="205" max="205" width="14.33203125" style="57" customWidth="1"/>
    <col min="206" max="206" width="12.33203125" style="57" customWidth="1"/>
    <col min="207" max="207" width="12.6640625" style="57" customWidth="1"/>
    <col min="208" max="209" width="12.44140625" style="57" customWidth="1"/>
    <col min="210" max="210" width="12.33203125" style="57" customWidth="1"/>
    <col min="211" max="216" width="11.44140625" style="57" bestFit="1" customWidth="1"/>
    <col min="217" max="217" width="13.6640625" style="57" bestFit="1" customWidth="1"/>
    <col min="218" max="222" width="11.44140625" style="57" bestFit="1" customWidth="1"/>
    <col min="223" max="223" width="11.6640625" style="57" customWidth="1"/>
    <col min="224" max="224" width="13.44140625" style="57" bestFit="1" customWidth="1"/>
    <col min="225" max="226" width="11.44140625" style="57" bestFit="1" customWidth="1"/>
    <col min="227" max="227" width="13.6640625" style="57" bestFit="1" customWidth="1"/>
    <col min="228" max="233" width="11.44140625" style="57" bestFit="1" customWidth="1"/>
    <col min="234" max="236" width="11.33203125" style="57" bestFit="1" customWidth="1"/>
    <col min="237" max="237" width="13.6640625" style="57" bestFit="1" customWidth="1"/>
    <col min="238" max="242" width="11.33203125" style="57" bestFit="1" customWidth="1"/>
    <col min="243" max="243" width="13.44140625" style="57" customWidth="1"/>
    <col min="244" max="244" width="11.33203125" style="57" bestFit="1" customWidth="1"/>
    <col min="245" max="245" width="15.33203125" style="57" customWidth="1"/>
    <col min="246" max="246" width="13.33203125" style="57" customWidth="1"/>
    <col min="247" max="247" width="15.6640625" style="57" customWidth="1"/>
    <col min="248" max="248" width="14.6640625" style="57" customWidth="1"/>
    <col min="249" max="249" width="19.33203125" style="57" customWidth="1"/>
    <col min="250" max="250" width="14" style="57" customWidth="1"/>
    <col min="251" max="251" width="15.6640625" style="57" customWidth="1"/>
    <col min="252" max="252" width="17" style="57" customWidth="1"/>
    <col min="253" max="253" width="16.33203125" style="57" customWidth="1"/>
    <col min="254" max="254" width="17.33203125" style="57" customWidth="1"/>
    <col min="255" max="16384" width="8.6640625" style="57"/>
  </cols>
  <sheetData>
    <row r="1" spans="1:22" x14ac:dyDescent="0.3">
      <c r="A1" s="55"/>
      <c r="B1" s="56"/>
      <c r="C1" s="56"/>
      <c r="D1" s="56"/>
      <c r="E1" s="56"/>
      <c r="F1" s="55"/>
      <c r="G1" s="55"/>
      <c r="H1" s="55"/>
      <c r="I1" s="55"/>
      <c r="J1" s="55"/>
      <c r="K1" s="55"/>
    </row>
    <row r="2" spans="1:22" s="63" customFormat="1" ht="16.2" x14ac:dyDescent="0.35">
      <c r="A2" s="58" t="s">
        <v>198</v>
      </c>
      <c r="B2" s="59" t="s">
        <v>136</v>
      </c>
      <c r="C2" s="60">
        <v>2005</v>
      </c>
      <c r="D2" s="60">
        <v>2006</v>
      </c>
      <c r="E2" s="60">
        <v>2007</v>
      </c>
      <c r="F2" s="60">
        <v>2008</v>
      </c>
      <c r="G2" s="60">
        <v>2009</v>
      </c>
      <c r="H2" s="60">
        <v>2010</v>
      </c>
      <c r="I2" s="60">
        <v>2011</v>
      </c>
      <c r="J2" s="60">
        <v>2012</v>
      </c>
      <c r="K2" s="60">
        <v>2013</v>
      </c>
      <c r="L2" s="60">
        <v>2014</v>
      </c>
      <c r="M2" s="60">
        <v>2015</v>
      </c>
      <c r="N2" s="60">
        <v>2016</v>
      </c>
      <c r="O2" s="60">
        <v>2017</v>
      </c>
      <c r="P2" s="61">
        <v>2018</v>
      </c>
      <c r="Q2" s="62"/>
      <c r="R2" s="62"/>
      <c r="S2" s="62"/>
    </row>
    <row r="3" spans="1:22" s="66" customFormat="1" ht="16.2" x14ac:dyDescent="0.35">
      <c r="A3" s="64"/>
      <c r="B3" s="65"/>
      <c r="C3" s="309">
        <f>'State population'!G5</f>
        <v>79558315</v>
      </c>
      <c r="D3" s="309">
        <f>'State population'!H5</f>
        <v>80395392</v>
      </c>
      <c r="E3" s="309">
        <f>'State population'!I5</f>
        <v>81232469</v>
      </c>
      <c r="F3" s="309">
        <f>'State population'!J5</f>
        <v>82069546</v>
      </c>
      <c r="G3" s="309">
        <f>'State population'!K5</f>
        <v>82906623</v>
      </c>
      <c r="H3" s="309">
        <f>'State population'!L5</f>
        <v>83743700</v>
      </c>
      <c r="I3" s="309">
        <f>'State population'!M5</f>
        <v>84580777</v>
      </c>
      <c r="J3" s="309">
        <f>'State population'!N5</f>
        <v>85509797.031041712</v>
      </c>
      <c r="K3" s="309">
        <f>'State population'!O5</f>
        <v>86438817.062083423</v>
      </c>
      <c r="L3" s="309">
        <f>'State population'!P5</f>
        <v>50750900.378225386</v>
      </c>
      <c r="M3" s="309">
        <f>'State population'!Q5</f>
        <v>51218160.014092296</v>
      </c>
      <c r="N3" s="309">
        <f>'State population'!R5</f>
        <v>51218160.014092296</v>
      </c>
      <c r="O3" s="309">
        <f>'State population'!S5</f>
        <v>51218160.014092296</v>
      </c>
      <c r="P3" s="310">
        <f>'State population'!T5</f>
        <v>51218160.014092296</v>
      </c>
      <c r="Q3" s="62"/>
      <c r="R3" s="62"/>
      <c r="S3" s="62"/>
    </row>
    <row r="4" spans="1:22" s="66" customFormat="1" ht="16.2" x14ac:dyDescent="0.35">
      <c r="A4" s="68"/>
      <c r="B4" s="69"/>
      <c r="C4" s="311"/>
      <c r="E4" s="67"/>
      <c r="F4" s="67"/>
      <c r="G4" s="67"/>
      <c r="H4" s="136"/>
      <c r="I4" s="67"/>
      <c r="J4" s="67"/>
      <c r="K4" s="67"/>
      <c r="L4" s="67"/>
      <c r="M4" s="67"/>
      <c r="N4" s="62"/>
      <c r="O4" s="62"/>
      <c r="P4" s="62"/>
      <c r="Q4" s="62"/>
      <c r="R4" s="62"/>
      <c r="S4" s="62"/>
    </row>
    <row r="5" spans="1:22" s="66" customFormat="1" ht="16.2" x14ac:dyDescent="0.35">
      <c r="A5" s="68"/>
      <c r="B5" s="69"/>
      <c r="C5" s="135"/>
      <c r="E5" s="70"/>
      <c r="F5" s="70"/>
      <c r="G5" s="71"/>
      <c r="H5" s="71"/>
      <c r="I5" s="72"/>
      <c r="J5" s="70"/>
      <c r="N5" s="62"/>
      <c r="O5" s="62"/>
      <c r="P5" s="62"/>
      <c r="Q5" s="62"/>
      <c r="R5" s="62"/>
      <c r="S5" s="62"/>
      <c r="V5" s="73"/>
    </row>
    <row r="6" spans="1:22" s="66" customFormat="1" ht="16.2" x14ac:dyDescent="0.35">
      <c r="A6" s="58" t="s">
        <v>19</v>
      </c>
      <c r="B6" s="59" t="s">
        <v>1</v>
      </c>
      <c r="C6" s="60">
        <v>2005</v>
      </c>
      <c r="D6" s="60">
        <v>2006</v>
      </c>
      <c r="E6" s="60">
        <v>2007</v>
      </c>
      <c r="F6" s="60">
        <v>2008</v>
      </c>
      <c r="G6" s="60">
        <v>2009</v>
      </c>
      <c r="H6" s="60">
        <v>2010</v>
      </c>
      <c r="I6" s="60">
        <v>2011</v>
      </c>
      <c r="J6" s="60">
        <v>2012</v>
      </c>
      <c r="K6" s="60">
        <v>2013</v>
      </c>
      <c r="L6" s="60">
        <v>2014</v>
      </c>
      <c r="M6" s="60">
        <v>2015</v>
      </c>
      <c r="N6" s="60">
        <v>2016</v>
      </c>
      <c r="O6" s="60">
        <v>2017</v>
      </c>
      <c r="P6" s="61">
        <v>2018</v>
      </c>
      <c r="Q6" s="62"/>
      <c r="R6" s="62"/>
      <c r="S6" s="62"/>
    </row>
    <row r="7" spans="1:22" s="48" customFormat="1" x14ac:dyDescent="0.3">
      <c r="A7" s="312"/>
      <c r="B7" s="313"/>
      <c r="C7" s="313">
        <f>BOD!$B$7</f>
        <v>40.5</v>
      </c>
      <c r="D7" s="313">
        <f>BOD!$B$7</f>
        <v>40.5</v>
      </c>
      <c r="E7" s="313">
        <f>BOD!$B$7</f>
        <v>40.5</v>
      </c>
      <c r="F7" s="313">
        <f>BOD!$B$7</f>
        <v>40.5</v>
      </c>
      <c r="G7" s="313">
        <f>BOD!$B$7</f>
        <v>40.5</v>
      </c>
      <c r="H7" s="313">
        <f>BOD!$B$7</f>
        <v>40.5</v>
      </c>
      <c r="I7" s="313">
        <f>BOD!$B$7</f>
        <v>40.5</v>
      </c>
      <c r="J7" s="313">
        <f>BOD!$B$7</f>
        <v>40.5</v>
      </c>
      <c r="K7" s="313">
        <f>BOD!$B$7</f>
        <v>40.5</v>
      </c>
      <c r="L7" s="313">
        <f>BOD!$B$7</f>
        <v>40.5</v>
      </c>
      <c r="M7" s="313">
        <f>BOD!$B$7</f>
        <v>40.5</v>
      </c>
      <c r="N7" s="313">
        <f>BOD!$B$7</f>
        <v>40.5</v>
      </c>
      <c r="O7" s="313">
        <f>BOD!$B$7</f>
        <v>40.5</v>
      </c>
      <c r="P7" s="314">
        <f>BOD!$B$7</f>
        <v>40.5</v>
      </c>
    </row>
    <row r="8" spans="1:22" s="66" customFormat="1" ht="16.2" x14ac:dyDescent="0.35">
      <c r="A8" s="68"/>
      <c r="B8" s="69"/>
      <c r="C8" s="69"/>
      <c r="D8" s="69"/>
      <c r="E8" s="75"/>
      <c r="F8" s="75"/>
      <c r="G8" s="75"/>
      <c r="H8" s="75"/>
      <c r="I8" s="75"/>
      <c r="J8" s="75"/>
      <c r="N8" s="62"/>
      <c r="O8" s="62"/>
      <c r="P8" s="62"/>
      <c r="Q8" s="62"/>
      <c r="R8" s="62"/>
      <c r="S8" s="62"/>
    </row>
    <row r="9" spans="1:22" s="66" customFormat="1" ht="16.2" x14ac:dyDescent="0.35">
      <c r="A9" s="68"/>
      <c r="B9" s="76"/>
      <c r="C9" s="76"/>
      <c r="D9" s="76"/>
      <c r="E9" s="70"/>
      <c r="F9" s="70"/>
      <c r="G9" s="70"/>
      <c r="H9" s="70"/>
      <c r="I9" s="70"/>
      <c r="J9" s="70"/>
      <c r="N9" s="62"/>
      <c r="O9" s="62"/>
      <c r="P9" s="62"/>
      <c r="Q9" s="62"/>
      <c r="R9" s="62"/>
      <c r="S9" s="62"/>
    </row>
    <row r="10" spans="1:22" s="63" customFormat="1" ht="30" customHeight="1" x14ac:dyDescent="0.35">
      <c r="A10" s="447" t="s">
        <v>54</v>
      </c>
      <c r="B10" s="59" t="s">
        <v>56</v>
      </c>
      <c r="C10" s="60">
        <v>2005</v>
      </c>
      <c r="D10" s="60">
        <v>2006</v>
      </c>
      <c r="E10" s="60">
        <v>2007</v>
      </c>
      <c r="F10" s="60">
        <v>2008</v>
      </c>
      <c r="G10" s="60">
        <v>2009</v>
      </c>
      <c r="H10" s="60">
        <v>2010</v>
      </c>
      <c r="I10" s="60">
        <v>2011</v>
      </c>
      <c r="J10" s="60">
        <v>2012</v>
      </c>
      <c r="K10" s="60">
        <v>2013</v>
      </c>
      <c r="L10" s="60">
        <v>2014</v>
      </c>
      <c r="M10" s="60">
        <v>2015</v>
      </c>
      <c r="N10" s="60">
        <v>2016</v>
      </c>
      <c r="O10" s="60">
        <v>2017</v>
      </c>
      <c r="P10" s="61">
        <v>2018</v>
      </c>
      <c r="Q10" s="62"/>
      <c r="R10" s="62"/>
      <c r="S10" s="62"/>
    </row>
    <row r="11" spans="1:22" ht="15.75" customHeight="1" x14ac:dyDescent="0.35">
      <c r="A11" s="77"/>
      <c r="B11" s="78"/>
      <c r="C11" s="42">
        <f>C3*C7*0.001*365</f>
        <v>1176070791.4875002</v>
      </c>
      <c r="D11" s="42">
        <f>D3*D7*0.001*365</f>
        <v>1188444882.24</v>
      </c>
      <c r="E11" s="42">
        <f>E3*E7*0.001*365</f>
        <v>1200818972.9925001</v>
      </c>
      <c r="F11" s="42">
        <f>F3*F7*0.001*365</f>
        <v>1213193063.7449999</v>
      </c>
      <c r="G11" s="42">
        <f t="shared" ref="G11:L11" si="0">G3*G7*0.001*365</f>
        <v>1225567154.4975002</v>
      </c>
      <c r="H11" s="42">
        <f t="shared" si="0"/>
        <v>1237941245.25</v>
      </c>
      <c r="I11" s="42">
        <f t="shared" si="0"/>
        <v>1250315336.0025001</v>
      </c>
      <c r="J11" s="42">
        <f t="shared" si="0"/>
        <v>1264048574.6113741</v>
      </c>
      <c r="K11" s="42">
        <f t="shared" si="0"/>
        <v>1277781813.2202482</v>
      </c>
      <c r="L11" s="42">
        <f t="shared" si="0"/>
        <v>750225184.84111679</v>
      </c>
      <c r="M11" s="42">
        <f>M3*M7*0.001*365</f>
        <v>757132450.40831947</v>
      </c>
      <c r="N11" s="42">
        <f t="shared" ref="N11:O11" si="1">N3*N7*0.001*365</f>
        <v>757132450.40831947</v>
      </c>
      <c r="O11" s="42">
        <f t="shared" si="1"/>
        <v>757132450.40831947</v>
      </c>
      <c r="P11" s="79">
        <f>P3*P7*0.001*365</f>
        <v>757132450.40831947</v>
      </c>
      <c r="Q11" s="62"/>
      <c r="R11" s="62"/>
      <c r="S11" s="62"/>
    </row>
    <row r="12" spans="1:22" ht="15.75" customHeight="1" x14ac:dyDescent="0.35">
      <c r="A12" s="80"/>
      <c r="B12" s="76"/>
      <c r="C12" s="76"/>
      <c r="D12" s="76"/>
      <c r="E12" s="75"/>
      <c r="F12" s="75"/>
      <c r="G12" s="75"/>
      <c r="H12" s="75"/>
      <c r="I12" s="75"/>
      <c r="J12" s="75"/>
      <c r="N12" s="62"/>
      <c r="O12" s="62"/>
      <c r="P12" s="62"/>
      <c r="Q12" s="62"/>
      <c r="R12" s="62"/>
      <c r="S12" s="62"/>
    </row>
    <row r="13" spans="1:22" ht="16.2" x14ac:dyDescent="0.35">
      <c r="A13" s="80"/>
      <c r="B13" s="76"/>
      <c r="C13" s="76"/>
      <c r="D13" s="76"/>
      <c r="E13" s="75"/>
      <c r="F13" s="81"/>
      <c r="G13" s="81"/>
      <c r="H13" s="81"/>
      <c r="I13" s="81"/>
      <c r="J13" s="81"/>
      <c r="N13" s="62"/>
      <c r="O13" s="62"/>
      <c r="P13" s="62"/>
      <c r="Q13" s="62"/>
      <c r="R13" s="62"/>
      <c r="S13" s="62"/>
    </row>
    <row r="14" spans="1:22" ht="18" customHeight="1" x14ac:dyDescent="0.3">
      <c r="A14" s="58" t="s">
        <v>100</v>
      </c>
      <c r="B14" s="59" t="s">
        <v>136</v>
      </c>
      <c r="C14" s="60">
        <v>2005</v>
      </c>
      <c r="D14" s="60">
        <v>2006</v>
      </c>
      <c r="E14" s="60">
        <v>2007</v>
      </c>
      <c r="F14" s="60">
        <v>2008</v>
      </c>
      <c r="G14" s="60">
        <v>2009</v>
      </c>
      <c r="H14" s="60">
        <v>2010</v>
      </c>
      <c r="I14" s="60">
        <v>2011</v>
      </c>
      <c r="J14" s="60">
        <v>2012</v>
      </c>
      <c r="K14" s="60">
        <v>2013</v>
      </c>
      <c r="L14" s="60">
        <v>2014</v>
      </c>
      <c r="M14" s="60">
        <v>2015</v>
      </c>
      <c r="N14" s="60">
        <v>2016</v>
      </c>
      <c r="O14" s="60">
        <v>2017</v>
      </c>
      <c r="P14" s="61">
        <v>2018</v>
      </c>
    </row>
    <row r="15" spans="1:22" ht="15.75" customHeight="1" x14ac:dyDescent="0.3">
      <c r="A15" s="77"/>
      <c r="B15" s="78"/>
      <c r="C15" s="41">
        <v>1.25</v>
      </c>
      <c r="D15" s="41">
        <v>1.25</v>
      </c>
      <c r="E15" s="42">
        <v>1.25</v>
      </c>
      <c r="F15" s="42">
        <v>1.25</v>
      </c>
      <c r="G15" s="42">
        <v>1.25</v>
      </c>
      <c r="H15" s="42">
        <v>1.25</v>
      </c>
      <c r="I15" s="42">
        <v>1.25</v>
      </c>
      <c r="J15" s="42">
        <v>1.25</v>
      </c>
      <c r="K15" s="43">
        <v>1.25</v>
      </c>
      <c r="L15" s="43">
        <v>1.25</v>
      </c>
      <c r="M15" s="43">
        <v>1.25</v>
      </c>
      <c r="N15" s="43">
        <v>1.25</v>
      </c>
      <c r="O15" s="43">
        <v>1.25</v>
      </c>
      <c r="P15" s="44">
        <v>1.25</v>
      </c>
    </row>
    <row r="16" spans="1:22" ht="15.75" customHeight="1" x14ac:dyDescent="0.3">
      <c r="A16" s="80"/>
      <c r="B16" s="76"/>
      <c r="C16" s="76"/>
      <c r="D16" s="76"/>
      <c r="E16" s="75"/>
      <c r="F16" s="75"/>
      <c r="G16" s="75"/>
      <c r="H16" s="75"/>
      <c r="I16" s="75"/>
      <c r="J16" s="75"/>
    </row>
    <row r="17" spans="1:19" x14ac:dyDescent="0.3">
      <c r="A17" s="80"/>
      <c r="B17" s="76"/>
      <c r="C17" s="76"/>
      <c r="D17" s="76"/>
      <c r="E17" s="82"/>
      <c r="F17" s="82"/>
      <c r="G17" s="82"/>
      <c r="H17" s="82"/>
      <c r="I17" s="82"/>
      <c r="J17" s="82"/>
    </row>
    <row r="18" spans="1:19" s="63" customFormat="1" ht="18" x14ac:dyDescent="0.3">
      <c r="A18" s="58" t="s">
        <v>101</v>
      </c>
      <c r="B18" s="59" t="s">
        <v>136</v>
      </c>
      <c r="C18" s="60">
        <v>2005</v>
      </c>
      <c r="D18" s="60">
        <v>2006</v>
      </c>
      <c r="E18" s="60">
        <v>2007</v>
      </c>
      <c r="F18" s="60">
        <v>2008</v>
      </c>
      <c r="G18" s="60">
        <v>2009</v>
      </c>
      <c r="H18" s="60">
        <v>2010</v>
      </c>
      <c r="I18" s="60">
        <v>2011</v>
      </c>
      <c r="J18" s="60">
        <v>2012</v>
      </c>
      <c r="K18" s="60">
        <v>2013</v>
      </c>
      <c r="L18" s="60">
        <v>2014</v>
      </c>
      <c r="M18" s="60">
        <v>2015</v>
      </c>
      <c r="N18" s="60">
        <v>2016</v>
      </c>
      <c r="O18" s="60">
        <v>2017</v>
      </c>
      <c r="P18" s="61">
        <v>2018</v>
      </c>
    </row>
    <row r="19" spans="1:19" x14ac:dyDescent="0.3">
      <c r="A19" s="77"/>
      <c r="B19" s="78"/>
      <c r="C19" s="74">
        <v>1</v>
      </c>
      <c r="D19" s="74">
        <v>1</v>
      </c>
      <c r="E19" s="42">
        <v>1</v>
      </c>
      <c r="F19" s="42">
        <v>1</v>
      </c>
      <c r="G19" s="42">
        <v>1</v>
      </c>
      <c r="H19" s="42">
        <v>1</v>
      </c>
      <c r="I19" s="42">
        <v>1</v>
      </c>
      <c r="J19" s="42">
        <v>1</v>
      </c>
      <c r="K19" s="145">
        <v>1</v>
      </c>
      <c r="L19" s="145">
        <v>1</v>
      </c>
      <c r="M19" s="145">
        <v>1</v>
      </c>
      <c r="N19" s="145">
        <v>1</v>
      </c>
      <c r="O19" s="145">
        <v>1</v>
      </c>
      <c r="P19" s="146">
        <v>1</v>
      </c>
    </row>
    <row r="20" spans="1:19" x14ac:dyDescent="0.3">
      <c r="A20" s="80"/>
      <c r="B20" s="76"/>
      <c r="C20" s="76"/>
      <c r="D20" s="76"/>
      <c r="E20" s="75"/>
      <c r="F20" s="75"/>
      <c r="G20" s="75"/>
      <c r="H20" s="75"/>
      <c r="I20" s="75"/>
      <c r="J20" s="75"/>
    </row>
    <row r="21" spans="1:19" x14ac:dyDescent="0.3">
      <c r="A21" s="80"/>
      <c r="B21" s="76"/>
      <c r="C21" s="76"/>
      <c r="D21" s="76"/>
      <c r="E21" s="82"/>
      <c r="F21" s="82"/>
      <c r="G21" s="82"/>
      <c r="H21" s="82"/>
      <c r="I21" s="82"/>
      <c r="J21" s="82"/>
    </row>
    <row r="22" spans="1:19" ht="18" x14ac:dyDescent="0.3">
      <c r="A22" s="447" t="s">
        <v>188</v>
      </c>
      <c r="B22" s="59" t="s">
        <v>56</v>
      </c>
      <c r="C22" s="60">
        <v>2005</v>
      </c>
      <c r="D22" s="60">
        <v>2006</v>
      </c>
      <c r="E22" s="60">
        <v>2007</v>
      </c>
      <c r="F22" s="60">
        <v>2008</v>
      </c>
      <c r="G22" s="60">
        <v>2009</v>
      </c>
      <c r="H22" s="60">
        <v>2010</v>
      </c>
      <c r="I22" s="60">
        <v>2011</v>
      </c>
      <c r="J22" s="60">
        <v>2012</v>
      </c>
      <c r="K22" s="60">
        <v>2013</v>
      </c>
      <c r="L22" s="60">
        <v>2014</v>
      </c>
      <c r="M22" s="60">
        <v>2015</v>
      </c>
      <c r="N22" s="60">
        <v>2016</v>
      </c>
      <c r="O22" s="60">
        <v>2017</v>
      </c>
      <c r="P22" s="61">
        <v>2018</v>
      </c>
      <c r="Q22" s="63"/>
      <c r="R22" s="63"/>
      <c r="S22" s="63"/>
    </row>
    <row r="23" spans="1:19" s="49" customFormat="1" x14ac:dyDescent="0.3">
      <c r="A23" s="83"/>
      <c r="B23" s="84"/>
      <c r="C23" s="315">
        <f>C11*'Urban_degree of utilization'!$Y$10*C15</f>
        <v>293258584.16830158</v>
      </c>
      <c r="D23" s="315">
        <f>D11*'Urban_degree of utilization'!$Y$10*D15</f>
        <v>296344119.80162722</v>
      </c>
      <c r="E23" s="315">
        <f>E11*'Urban_degree of utilization'!$Y$10*E15</f>
        <v>299429655.43495291</v>
      </c>
      <c r="F23" s="315">
        <f>F11*'Urban_degree of utilization'!$Y$10*F15</f>
        <v>302515191.06827855</v>
      </c>
      <c r="G23" s="315">
        <f>G11*'Urban_degree of utilization'!$Y$10*G15</f>
        <v>305600726.70160431</v>
      </c>
      <c r="H23" s="315">
        <f>H11*'Urban_degree of utilization'!$Y$10*H15</f>
        <v>308686262.33492994</v>
      </c>
      <c r="I23" s="315">
        <f>I11*'Urban_degree of utilization'!$P$10*I15</f>
        <v>526695335.29105318</v>
      </c>
      <c r="J23" s="315">
        <f>J11*'Urban_degree of utilization'!$P$10*J15</f>
        <v>532480462.05504143</v>
      </c>
      <c r="K23" s="315">
        <f>K11*'Urban_degree of utilization'!$P$10*K15</f>
        <v>538265588.81902957</v>
      </c>
      <c r="L23" s="315">
        <f>L11*'Urban_degree of utilization'!$P$10*L15</f>
        <v>316032359.11432046</v>
      </c>
      <c r="M23" s="315">
        <f>M11*'Urban_degree of utilization'!$P$10*M15</f>
        <v>318942044.73450458</v>
      </c>
      <c r="N23" s="315">
        <f>N11*'Urban_degree of utilization'!$P$10*N15</f>
        <v>318942044.73450458</v>
      </c>
      <c r="O23" s="315">
        <f>O11*'Urban_degree of utilization'!$P$10*O15</f>
        <v>318942044.73450458</v>
      </c>
      <c r="P23" s="316">
        <f>P11*'Urban_degree of utilization'!$P$10*P15</f>
        <v>318942044.73450458</v>
      </c>
      <c r="Q23" s="63"/>
      <c r="R23" s="63"/>
      <c r="S23" s="63"/>
    </row>
    <row r="24" spans="1:19" s="49" customFormat="1" x14ac:dyDescent="0.3">
      <c r="A24" s="46"/>
      <c r="B24" s="85"/>
      <c r="C24" s="317"/>
      <c r="D24" s="85"/>
      <c r="E24" s="86"/>
      <c r="F24" s="86"/>
      <c r="G24" s="86"/>
      <c r="H24" s="86"/>
      <c r="I24" s="86"/>
      <c r="J24" s="86"/>
      <c r="N24" s="63"/>
      <c r="O24" s="63"/>
      <c r="P24" s="63"/>
      <c r="Q24" s="63"/>
      <c r="R24" s="63"/>
      <c r="S24" s="63"/>
    </row>
    <row r="25" spans="1:19" s="49" customFormat="1" x14ac:dyDescent="0.3">
      <c r="A25" s="46"/>
      <c r="B25" s="85"/>
      <c r="C25" s="85"/>
      <c r="D25" s="85"/>
      <c r="E25" s="87"/>
      <c r="F25" s="87"/>
      <c r="G25" s="87"/>
      <c r="H25" s="87"/>
      <c r="I25" s="87"/>
      <c r="J25" s="87"/>
      <c r="N25" s="63"/>
      <c r="O25" s="63"/>
      <c r="P25" s="63"/>
      <c r="Q25" s="63"/>
      <c r="R25" s="63"/>
      <c r="S25" s="63"/>
    </row>
    <row r="26" spans="1:19" ht="18" x14ac:dyDescent="0.3">
      <c r="A26" s="447" t="s">
        <v>189</v>
      </c>
      <c r="B26" s="59" t="s">
        <v>56</v>
      </c>
      <c r="C26" s="60">
        <v>2005</v>
      </c>
      <c r="D26" s="60">
        <v>2006</v>
      </c>
      <c r="E26" s="60">
        <v>2007</v>
      </c>
      <c r="F26" s="60">
        <v>2008</v>
      </c>
      <c r="G26" s="60">
        <v>2009</v>
      </c>
      <c r="H26" s="60">
        <v>2010</v>
      </c>
      <c r="I26" s="60">
        <v>2011</v>
      </c>
      <c r="J26" s="60">
        <v>2012</v>
      </c>
      <c r="K26" s="60">
        <v>2013</v>
      </c>
      <c r="L26" s="60">
        <v>2014</v>
      </c>
      <c r="M26" s="60">
        <v>2015</v>
      </c>
      <c r="N26" s="60">
        <v>2016</v>
      </c>
      <c r="O26" s="60">
        <v>2017</v>
      </c>
      <c r="P26" s="61">
        <v>2018</v>
      </c>
      <c r="Q26" s="63"/>
      <c r="R26" s="63"/>
      <c r="S26" s="63"/>
    </row>
    <row r="27" spans="1:19" s="49" customFormat="1" x14ac:dyDescent="0.3">
      <c r="A27" s="88"/>
      <c r="B27" s="84"/>
      <c r="C27" s="315">
        <f>C11*C19*(1-'Urban_degree of utilization'!$Y$10)</f>
        <v>941463924.15285897</v>
      </c>
      <c r="D27" s="315">
        <f>D11*D19*(1-'Urban_degree of utilization'!$Y$10)</f>
        <v>951369586.39869821</v>
      </c>
      <c r="E27" s="315">
        <f>E11*E19*(1-'Urban_degree of utilization'!$Y$10)</f>
        <v>961275248.64453769</v>
      </c>
      <c r="F27" s="315">
        <f>F11*F19*(1-'Urban_degree of utilization'!$Y$10)</f>
        <v>971180910.89037704</v>
      </c>
      <c r="G27" s="315">
        <f>G11*G19*(1-'Urban_degree of utilization'!$Y$10)</f>
        <v>981086573.13621676</v>
      </c>
      <c r="H27" s="315">
        <f>H11*H19*(1-'Urban_degree of utilization'!$Y$10)</f>
        <v>990992235.382056</v>
      </c>
      <c r="I27" s="315">
        <f>I11*I19*(1-'Urban_degree of utilization'!$P$10)</f>
        <v>828959067.76965761</v>
      </c>
      <c r="J27" s="315">
        <f>J11*J19*(1-'Urban_degree of utilization'!$P$10)</f>
        <v>838064204.96734107</v>
      </c>
      <c r="K27" s="315">
        <f>K11*K19*(1-'Urban_degree of utilization'!$P$10)</f>
        <v>847169342.16502464</v>
      </c>
      <c r="L27" s="315">
        <f>L11*L19*(1-'Urban_degree of utilization'!$P$10)</f>
        <v>497399297.54966044</v>
      </c>
      <c r="M27" s="315">
        <f>M11*M19*(1-'Urban_degree of utilization'!$P$10)</f>
        <v>501978814.62071586</v>
      </c>
      <c r="N27" s="315">
        <f>N11*N19*(1-'Urban_degree of utilization'!$P$10)</f>
        <v>501978814.62071586</v>
      </c>
      <c r="O27" s="315">
        <f>O11*O19*(1-'Urban_degree of utilization'!$P$10)</f>
        <v>501978814.62071586</v>
      </c>
      <c r="P27" s="315">
        <f>P11*P19*(1-'Urban_degree of utilization'!$P$10)</f>
        <v>501978814.62071586</v>
      </c>
      <c r="Q27" s="489"/>
      <c r="R27" s="63"/>
      <c r="S27" s="63"/>
    </row>
    <row r="28" spans="1:19" s="49" customFormat="1" x14ac:dyDescent="0.3">
      <c r="A28" s="89"/>
      <c r="B28" s="90"/>
      <c r="C28" s="317"/>
      <c r="D28" s="90"/>
      <c r="E28" s="86"/>
      <c r="F28" s="86"/>
      <c r="G28" s="86"/>
      <c r="H28" s="86"/>
      <c r="I28" s="86"/>
      <c r="J28" s="86"/>
      <c r="N28" s="63"/>
      <c r="O28" s="63"/>
      <c r="P28" s="63"/>
      <c r="Q28" s="63"/>
      <c r="R28" s="63"/>
      <c r="S28" s="63"/>
    </row>
    <row r="29" spans="1:19" s="49" customFormat="1" x14ac:dyDescent="0.3">
      <c r="A29" s="89"/>
      <c r="B29" s="90"/>
      <c r="C29" s="90"/>
      <c r="D29" s="90"/>
      <c r="E29" s="51"/>
      <c r="F29" s="51"/>
      <c r="G29" s="51"/>
      <c r="H29" s="51"/>
      <c r="I29" s="51"/>
      <c r="J29" s="51"/>
      <c r="O29" s="137"/>
    </row>
    <row r="30" spans="1:19" s="49" customFormat="1" ht="15.75" customHeight="1" x14ac:dyDescent="0.3">
      <c r="A30" s="447" t="s">
        <v>102</v>
      </c>
      <c r="B30" s="448"/>
      <c r="C30" s="89"/>
      <c r="D30" s="89"/>
      <c r="E30" s="91"/>
      <c r="F30" s="91"/>
      <c r="G30" s="91"/>
      <c r="H30" s="91"/>
      <c r="I30" s="91"/>
      <c r="J30" s="91"/>
      <c r="L30" s="63"/>
      <c r="M30" s="63"/>
      <c r="N30" s="63"/>
      <c r="O30" s="63"/>
      <c r="P30" s="63"/>
      <c r="Q30" s="63"/>
      <c r="R30" s="63"/>
      <c r="S30" s="63"/>
    </row>
    <row r="31" spans="1:19" s="49" customFormat="1" ht="15.75" customHeight="1" x14ac:dyDescent="0.3">
      <c r="A31" s="92">
        <v>0.6</v>
      </c>
      <c r="B31" s="93" t="s">
        <v>12</v>
      </c>
      <c r="C31" s="50"/>
      <c r="D31" s="50"/>
      <c r="E31" s="51"/>
      <c r="F31" s="48"/>
      <c r="G31" s="48"/>
      <c r="H31" s="48"/>
      <c r="I31" s="48"/>
      <c r="J31" s="48"/>
      <c r="L31" s="63"/>
      <c r="M31" s="63"/>
      <c r="N31" s="63"/>
      <c r="O31" s="63"/>
      <c r="P31" s="63"/>
      <c r="Q31" s="63"/>
      <c r="R31" s="63"/>
      <c r="S31" s="63"/>
    </row>
    <row r="32" spans="1:19" s="49" customFormat="1" ht="15.75" customHeight="1" x14ac:dyDescent="0.3">
      <c r="A32" s="89"/>
      <c r="B32" s="89"/>
      <c r="C32" s="89"/>
      <c r="D32" s="89"/>
      <c r="E32" s="51"/>
      <c r="F32" s="51"/>
      <c r="G32" s="51"/>
      <c r="H32" s="51"/>
      <c r="I32" s="51"/>
      <c r="J32" s="51"/>
      <c r="L32" s="63"/>
      <c r="M32" s="63"/>
      <c r="N32" s="63"/>
      <c r="O32" s="63"/>
      <c r="P32" s="63"/>
      <c r="Q32" s="63"/>
      <c r="R32" s="63"/>
      <c r="S32" s="63"/>
    </row>
    <row r="33" spans="1:26" s="49" customFormat="1" x14ac:dyDescent="0.3">
      <c r="A33" s="671" t="s">
        <v>18</v>
      </c>
      <c r="B33" s="672"/>
      <c r="C33" s="89"/>
      <c r="D33" s="89"/>
      <c r="E33" s="51"/>
      <c r="F33" s="51"/>
      <c r="G33" s="51"/>
      <c r="H33" s="51"/>
      <c r="I33" s="51"/>
      <c r="J33" s="51"/>
      <c r="L33" s="63"/>
      <c r="M33" s="63"/>
      <c r="N33" s="63"/>
      <c r="O33" s="63"/>
      <c r="P33" s="63"/>
      <c r="Q33" s="63"/>
      <c r="R33" s="63"/>
      <c r="S33" s="63"/>
    </row>
    <row r="34" spans="1:26" s="49" customFormat="1" x14ac:dyDescent="0.3">
      <c r="A34" s="94">
        <v>0</v>
      </c>
      <c r="B34" s="95" t="s">
        <v>17</v>
      </c>
      <c r="C34" s="90"/>
      <c r="D34" s="96"/>
      <c r="E34" s="51"/>
      <c r="F34" s="51"/>
      <c r="G34" s="51"/>
      <c r="H34" s="51"/>
      <c r="I34" s="51"/>
      <c r="J34" s="51"/>
      <c r="L34" s="63"/>
      <c r="M34" s="63"/>
      <c r="N34" s="63"/>
      <c r="O34" s="63"/>
      <c r="P34" s="63"/>
      <c r="Q34" s="63"/>
      <c r="R34" s="63"/>
      <c r="S34" s="63"/>
    </row>
    <row r="35" spans="1:26" s="49" customFormat="1" ht="16.2" thickBot="1" x14ac:dyDescent="0.35">
      <c r="A35" s="97"/>
      <c r="B35" s="89"/>
      <c r="C35" s="89"/>
      <c r="D35" s="89"/>
      <c r="E35" s="51"/>
      <c r="F35" s="51"/>
      <c r="G35" s="51"/>
      <c r="H35" s="51"/>
      <c r="I35" s="51"/>
      <c r="J35" s="51"/>
    </row>
    <row r="36" spans="1:26" s="49" customFormat="1" x14ac:dyDescent="0.3">
      <c r="A36" s="453" t="s">
        <v>10</v>
      </c>
      <c r="B36" s="99"/>
      <c r="C36" s="90"/>
      <c r="D36" s="90"/>
      <c r="E36" s="51"/>
      <c r="F36" s="51"/>
      <c r="G36" s="51"/>
      <c r="H36" s="51"/>
      <c r="I36" s="51"/>
      <c r="J36" s="51"/>
    </row>
    <row r="37" spans="1:26" s="49" customFormat="1" x14ac:dyDescent="0.3">
      <c r="A37" s="100" t="s">
        <v>2</v>
      </c>
      <c r="B37" s="101" t="s">
        <v>11</v>
      </c>
      <c r="C37" s="89"/>
      <c r="D37" s="89"/>
      <c r="E37" s="51"/>
      <c r="F37" s="51"/>
      <c r="G37" s="51"/>
      <c r="H37" s="51"/>
      <c r="I37" s="51"/>
      <c r="J37" s="51"/>
    </row>
    <row r="38" spans="1:26" s="49" customFormat="1" x14ac:dyDescent="0.3">
      <c r="A38" s="52" t="s">
        <v>3</v>
      </c>
      <c r="B38" s="102">
        <v>0.8</v>
      </c>
      <c r="C38" s="103"/>
      <c r="D38" s="103"/>
      <c r="E38" s="51"/>
      <c r="F38" s="51"/>
      <c r="G38" s="51"/>
      <c r="H38" s="51"/>
      <c r="I38" s="51"/>
      <c r="J38" s="51"/>
    </row>
    <row r="39" spans="1:26" s="49" customFormat="1" ht="46.8" x14ac:dyDescent="0.3">
      <c r="A39" s="52" t="s">
        <v>4</v>
      </c>
      <c r="B39" s="104">
        <v>0.3</v>
      </c>
      <c r="C39" s="103"/>
      <c r="D39" s="103"/>
      <c r="E39" s="51"/>
      <c r="F39" s="51"/>
      <c r="G39" s="51"/>
      <c r="H39" s="51"/>
      <c r="I39" s="51"/>
      <c r="J39" s="51"/>
    </row>
    <row r="40" spans="1:26" s="49" customFormat="1" ht="31.2" x14ac:dyDescent="0.3">
      <c r="A40" s="52" t="s">
        <v>96</v>
      </c>
      <c r="B40" s="104">
        <v>0</v>
      </c>
      <c r="C40" s="103"/>
      <c r="D40" s="103"/>
      <c r="E40" s="51"/>
      <c r="F40" s="51"/>
      <c r="G40" s="51"/>
      <c r="H40" s="51"/>
      <c r="I40" s="51"/>
      <c r="J40" s="51"/>
    </row>
    <row r="41" spans="1:26" s="49" customFormat="1" x14ac:dyDescent="0.3">
      <c r="A41" s="52" t="s">
        <v>5</v>
      </c>
      <c r="B41" s="102">
        <v>0.5</v>
      </c>
      <c r="C41" s="103"/>
      <c r="D41" s="103"/>
      <c r="E41" s="51"/>
      <c r="F41" s="51"/>
      <c r="G41" s="51"/>
      <c r="H41" s="51"/>
      <c r="I41" s="51"/>
      <c r="J41" s="51"/>
    </row>
    <row r="42" spans="1:26" s="49" customFormat="1" x14ac:dyDescent="0.3">
      <c r="A42" s="52" t="s">
        <v>6</v>
      </c>
      <c r="B42" s="102">
        <v>0.1</v>
      </c>
      <c r="C42" s="103"/>
      <c r="D42" s="103"/>
      <c r="E42" s="51"/>
      <c r="F42" s="51"/>
      <c r="G42" s="51"/>
      <c r="H42" s="51"/>
      <c r="I42" s="51"/>
      <c r="J42" s="51"/>
    </row>
    <row r="43" spans="1:26" s="49" customFormat="1" x14ac:dyDescent="0.3">
      <c r="A43" s="52" t="s">
        <v>7</v>
      </c>
      <c r="B43" s="102">
        <v>0</v>
      </c>
      <c r="C43" s="103"/>
      <c r="D43" s="103"/>
      <c r="E43" s="51"/>
      <c r="F43" s="51"/>
      <c r="G43" s="51"/>
      <c r="H43" s="51"/>
      <c r="I43" s="51"/>
      <c r="J43" s="51"/>
    </row>
    <row r="44" spans="1:26" s="49" customFormat="1" x14ac:dyDescent="0.3">
      <c r="A44" s="52" t="s">
        <v>8</v>
      </c>
      <c r="B44" s="102">
        <v>0.5</v>
      </c>
      <c r="C44" s="103"/>
      <c r="D44" s="103"/>
      <c r="E44" s="51"/>
      <c r="F44" s="51"/>
      <c r="G44" s="51"/>
      <c r="H44" s="51"/>
      <c r="I44" s="51"/>
      <c r="J44" s="51"/>
    </row>
    <row r="45" spans="1:26" s="49" customFormat="1" ht="31.2" x14ac:dyDescent="0.3">
      <c r="A45" s="53" t="s">
        <v>99</v>
      </c>
      <c r="B45" s="105">
        <v>0.5</v>
      </c>
      <c r="C45" s="103"/>
      <c r="D45" s="103"/>
      <c r="E45" s="51"/>
      <c r="F45" s="51"/>
      <c r="G45" s="51"/>
      <c r="H45" s="51"/>
      <c r="I45" s="51"/>
      <c r="J45" s="51"/>
    </row>
    <row r="46" spans="1:26" s="49" customFormat="1" ht="47.4" thickBot="1" x14ac:dyDescent="0.35">
      <c r="A46" s="54" t="s">
        <v>9</v>
      </c>
      <c r="B46" s="106">
        <v>0.1</v>
      </c>
      <c r="C46" s="103"/>
      <c r="D46" s="103"/>
      <c r="E46" s="51"/>
      <c r="F46" s="51"/>
      <c r="G46" s="51"/>
      <c r="H46" s="51"/>
      <c r="I46" s="51"/>
      <c r="J46" s="51"/>
    </row>
    <row r="47" spans="1:26" s="49" customFormat="1" ht="16.2" thickBot="1" x14ac:dyDescent="0.35">
      <c r="A47" s="107"/>
      <c r="B47" s="108"/>
      <c r="C47" s="108"/>
      <c r="D47" s="108"/>
      <c r="E47" s="108"/>
      <c r="F47" s="108"/>
      <c r="G47" s="51"/>
      <c r="H47" s="51"/>
      <c r="I47" s="51"/>
      <c r="J47" s="51"/>
      <c r="K47" s="51"/>
      <c r="L47" s="51"/>
    </row>
    <row r="48" spans="1:26" s="49" customFormat="1" ht="45.75" customHeight="1" thickBot="1" x14ac:dyDescent="0.35">
      <c r="A48" s="673" t="s">
        <v>226</v>
      </c>
      <c r="B48" s="674"/>
      <c r="C48" s="674"/>
      <c r="D48" s="675"/>
      <c r="E48" s="125"/>
      <c r="F48" s="125"/>
      <c r="G48" s="125"/>
      <c r="H48" s="125"/>
      <c r="I48" s="51"/>
      <c r="J48" s="51"/>
      <c r="K48" s="51"/>
      <c r="L48" s="51"/>
      <c r="N48" s="51"/>
      <c r="O48" s="51"/>
      <c r="P48" s="51"/>
      <c r="Q48" s="51"/>
      <c r="R48" s="51"/>
      <c r="S48" s="51"/>
      <c r="T48" s="51"/>
      <c r="U48" s="51"/>
      <c r="V48" s="51"/>
      <c r="W48" s="51"/>
      <c r="X48" s="51"/>
      <c r="Y48" s="51"/>
      <c r="Z48" s="51"/>
    </row>
    <row r="49" spans="1:26" s="49" customFormat="1" ht="62.4" x14ac:dyDescent="0.3">
      <c r="A49" s="126" t="s">
        <v>57</v>
      </c>
      <c r="B49" s="127" t="s">
        <v>61</v>
      </c>
      <c r="C49" s="147" t="s">
        <v>174</v>
      </c>
      <c r="D49" s="148" t="s">
        <v>175</v>
      </c>
      <c r="F49" s="51"/>
      <c r="G49" s="51"/>
      <c r="H49" s="51"/>
      <c r="I49" s="51"/>
      <c r="J49" s="51"/>
      <c r="K49" s="51"/>
      <c r="L49" s="51"/>
      <c r="N49" s="51"/>
      <c r="O49" s="51"/>
      <c r="P49" s="51"/>
      <c r="Q49" s="51"/>
      <c r="R49" s="51"/>
      <c r="S49" s="51"/>
      <c r="T49" s="51"/>
      <c r="U49" s="51"/>
      <c r="V49" s="51"/>
      <c r="W49" s="51"/>
      <c r="X49" s="51"/>
      <c r="Y49" s="51"/>
      <c r="Z49" s="51"/>
    </row>
    <row r="50" spans="1:26" s="49" customFormat="1" x14ac:dyDescent="0.3">
      <c r="A50" s="676" t="s">
        <v>173</v>
      </c>
      <c r="B50" s="110" t="s">
        <v>58</v>
      </c>
      <c r="C50" s="318">
        <f>'Urban_degree of utilization'!Z10</f>
        <v>0.2628211586901763</v>
      </c>
      <c r="D50" s="319">
        <f>'Urban_degree of utilization'!S10</f>
        <v>0.44400000000000001</v>
      </c>
      <c r="F50" s="51"/>
      <c r="G50" s="51"/>
      <c r="H50" s="51"/>
      <c r="I50" s="51"/>
      <c r="J50" s="51"/>
      <c r="K50" s="51"/>
      <c r="L50" s="51"/>
      <c r="N50" s="51"/>
      <c r="O50" s="51"/>
      <c r="P50" s="51"/>
      <c r="Q50" s="51"/>
      <c r="R50" s="51"/>
      <c r="S50" s="51"/>
      <c r="T50" s="51"/>
      <c r="U50" s="51"/>
      <c r="V50" s="51"/>
      <c r="W50" s="51"/>
      <c r="X50" s="51"/>
      <c r="Y50" s="51"/>
      <c r="Z50" s="51"/>
    </row>
    <row r="51" spans="1:26" s="49" customFormat="1" x14ac:dyDescent="0.3">
      <c r="A51" s="676"/>
      <c r="B51" s="110" t="s">
        <v>59</v>
      </c>
      <c r="C51" s="318">
        <f>'Urban_degree of utilization'!AB10</f>
        <v>0.151</v>
      </c>
      <c r="D51" s="319">
        <f>'Urban_degree of utilization'!Q10</f>
        <v>4.1000000000000002E-2</v>
      </c>
      <c r="F51" s="51"/>
      <c r="G51" s="51"/>
      <c r="H51" s="51"/>
      <c r="I51" s="51"/>
      <c r="J51" s="51"/>
      <c r="K51" s="51"/>
      <c r="L51" s="51"/>
      <c r="N51" s="51"/>
      <c r="O51" s="51"/>
      <c r="P51" s="51"/>
      <c r="Q51" s="51"/>
      <c r="R51" s="51"/>
      <c r="S51" s="51"/>
      <c r="T51" s="51"/>
      <c r="U51" s="51"/>
      <c r="V51" s="51"/>
      <c r="W51" s="51"/>
      <c r="X51" s="51"/>
      <c r="Y51" s="51"/>
      <c r="Z51" s="51"/>
    </row>
    <row r="52" spans="1:26" s="49" customFormat="1" x14ac:dyDescent="0.3">
      <c r="A52" s="676"/>
      <c r="B52" s="110" t="s">
        <v>98</v>
      </c>
      <c r="C52" s="318">
        <f>'Urban_degree of utilization'!AD10</f>
        <v>3.1510791366906481E-2</v>
      </c>
      <c r="D52" s="319">
        <f>'Urban_degree of utilization'!R10</f>
        <v>0.02</v>
      </c>
      <c r="F52" s="51"/>
      <c r="G52" s="51"/>
      <c r="H52" s="51"/>
      <c r="I52" s="51"/>
      <c r="J52" s="51"/>
      <c r="K52" s="51"/>
      <c r="L52" s="51"/>
      <c r="N52" s="51"/>
      <c r="O52" s="51"/>
      <c r="P52" s="51"/>
      <c r="Q52" s="51"/>
      <c r="R52" s="51"/>
      <c r="S52" s="51"/>
      <c r="T52" s="51"/>
      <c r="U52" s="51"/>
      <c r="V52" s="51"/>
      <c r="W52" s="51"/>
      <c r="X52" s="51"/>
      <c r="Y52" s="51"/>
      <c r="Z52" s="51"/>
    </row>
    <row r="53" spans="1:26" s="49" customFormat="1" x14ac:dyDescent="0.3">
      <c r="A53" s="676"/>
      <c r="B53" s="110" t="s">
        <v>60</v>
      </c>
      <c r="C53" s="318">
        <f>'Urban_degree of utilization'!Y10</f>
        <v>0.19948362720403023</v>
      </c>
      <c r="D53" s="319">
        <f>'Urban_degree of utilization'!P10</f>
        <v>0.33700000000000002</v>
      </c>
      <c r="F53" s="51"/>
      <c r="G53" s="51"/>
      <c r="H53" s="51"/>
      <c r="I53" s="51"/>
      <c r="J53" s="51"/>
      <c r="K53" s="51"/>
      <c r="L53" s="51"/>
      <c r="N53" s="51"/>
      <c r="O53" s="51"/>
      <c r="P53" s="51"/>
      <c r="Q53" s="51"/>
      <c r="R53" s="51"/>
      <c r="S53" s="51"/>
      <c r="T53" s="51"/>
      <c r="U53" s="51"/>
      <c r="V53" s="51"/>
      <c r="W53" s="51"/>
      <c r="X53" s="51"/>
      <c r="Y53" s="51"/>
      <c r="Z53" s="51"/>
    </row>
    <row r="54" spans="1:26" s="49" customFormat="1" ht="15.75" customHeight="1" thickBot="1" x14ac:dyDescent="0.35">
      <c r="A54" s="677"/>
      <c r="B54" s="149" t="s">
        <v>134</v>
      </c>
      <c r="C54" s="320">
        <f>'Urban_degree of utilization'!AF10</f>
        <v>0.35518442273888695</v>
      </c>
      <c r="D54" s="321">
        <f>'Urban_degree of utilization'!T10</f>
        <v>0.15799999999999997</v>
      </c>
      <c r="F54" s="51"/>
      <c r="G54" s="51"/>
      <c r="H54" s="51"/>
      <c r="I54" s="51"/>
      <c r="J54" s="51"/>
      <c r="K54" s="51"/>
      <c r="L54" s="51"/>
      <c r="N54" s="51"/>
      <c r="O54" s="51"/>
      <c r="P54" s="51"/>
      <c r="Q54" s="51"/>
      <c r="R54" s="51"/>
      <c r="S54" s="51"/>
      <c r="T54" s="51"/>
      <c r="U54" s="51"/>
      <c r="V54" s="51"/>
      <c r="W54" s="51"/>
      <c r="X54" s="51"/>
      <c r="Y54" s="51"/>
      <c r="Z54" s="51"/>
    </row>
    <row r="55" spans="1:26" s="49" customFormat="1" x14ac:dyDescent="0.3">
      <c r="A55" s="449"/>
      <c r="B55" s="110"/>
      <c r="C55" s="132"/>
      <c r="F55" s="51"/>
      <c r="G55" s="51"/>
      <c r="H55" s="51"/>
      <c r="I55" s="51"/>
      <c r="J55" s="51"/>
      <c r="K55" s="51"/>
      <c r="L55" s="51"/>
      <c r="N55" s="51"/>
      <c r="O55" s="51"/>
      <c r="P55" s="51"/>
      <c r="Q55" s="51"/>
      <c r="R55" s="51"/>
      <c r="S55" s="51"/>
      <c r="T55" s="51"/>
      <c r="U55" s="51"/>
      <c r="V55" s="51"/>
      <c r="W55" s="51"/>
      <c r="X55" s="51"/>
      <c r="Y55" s="51"/>
      <c r="Z55" s="51"/>
    </row>
    <row r="56" spans="1:26" s="49" customFormat="1" ht="16.2" thickBot="1" x14ac:dyDescent="0.35">
      <c r="A56" s="110"/>
      <c r="B56" s="132"/>
      <c r="D56" s="134"/>
      <c r="F56" s="110"/>
      <c r="G56" s="111"/>
      <c r="H56" s="112"/>
      <c r="I56" s="51"/>
      <c r="J56" s="51"/>
      <c r="K56" s="51"/>
      <c r="L56" s="51"/>
    </row>
    <row r="57" spans="1:26" s="49" customFormat="1" ht="48" customHeight="1" x14ac:dyDescent="0.3">
      <c r="A57" s="143" t="s">
        <v>223</v>
      </c>
      <c r="B57" s="147" t="s">
        <v>107</v>
      </c>
      <c r="C57" s="144" t="s">
        <v>108</v>
      </c>
      <c r="D57" s="134"/>
      <c r="F57" s="110"/>
      <c r="G57" s="111"/>
      <c r="H57" s="112"/>
      <c r="I57" s="51"/>
      <c r="J57" s="51"/>
      <c r="K57" s="51"/>
      <c r="L57" s="51"/>
    </row>
    <row r="58" spans="1:26" s="49" customFormat="1" ht="16.2" thickBot="1" x14ac:dyDescent="0.35">
      <c r="A58" s="142" t="s">
        <v>109</v>
      </c>
      <c r="B58" s="322">
        <f>Population!$E$6</f>
        <v>0.27304734403186709</v>
      </c>
      <c r="C58" s="323">
        <f>Population!$C$6</f>
        <v>0.3336346153452811</v>
      </c>
      <c r="D58" s="134"/>
      <c r="F58" s="110"/>
      <c r="G58" s="111"/>
      <c r="H58" s="112"/>
      <c r="I58" s="51"/>
      <c r="J58" s="51"/>
      <c r="K58" s="51"/>
      <c r="L58" s="51"/>
    </row>
    <row r="59" spans="1:26" s="49" customFormat="1" x14ac:dyDescent="0.3">
      <c r="A59" s="133"/>
      <c r="B59" s="133"/>
      <c r="C59" s="133"/>
      <c r="E59" s="110"/>
      <c r="F59" s="111"/>
      <c r="G59" s="112"/>
      <c r="H59" s="51"/>
      <c r="I59" s="51"/>
      <c r="J59" s="51"/>
      <c r="K59" s="51"/>
    </row>
    <row r="60" spans="1:26" s="49" customFormat="1" ht="16.2" thickBot="1" x14ac:dyDescent="0.35">
      <c r="A60" s="109"/>
      <c r="B60" s="133"/>
      <c r="C60" s="133"/>
      <c r="D60" s="133"/>
      <c r="E60" s="133"/>
      <c r="F60" s="133"/>
      <c r="G60" s="133"/>
      <c r="H60" s="486"/>
      <c r="I60" s="133"/>
      <c r="J60" s="133"/>
      <c r="K60" s="133"/>
      <c r="L60" s="133"/>
      <c r="M60" s="133"/>
      <c r="N60" s="133"/>
      <c r="O60" s="133"/>
      <c r="P60" s="133"/>
      <c r="Q60" s="133"/>
      <c r="R60" s="133"/>
      <c r="S60" s="133"/>
      <c r="U60" s="482"/>
      <c r="V60" s="482"/>
      <c r="W60" s="482"/>
    </row>
    <row r="61" spans="1:26" s="49" customFormat="1" ht="16.2" thickBot="1" x14ac:dyDescent="0.35">
      <c r="A61" s="678" t="s">
        <v>65</v>
      </c>
      <c r="B61" s="679"/>
      <c r="C61" s="451"/>
      <c r="D61" s="451"/>
      <c r="E61" s="451"/>
      <c r="F61" s="396"/>
      <c r="G61" s="396"/>
      <c r="I61" s="396"/>
      <c r="J61" s="396"/>
      <c r="K61" s="396"/>
      <c r="L61" s="396"/>
      <c r="M61" s="397"/>
      <c r="N61" s="397"/>
      <c r="O61" s="398"/>
      <c r="P61" s="398"/>
      <c r="Q61" s="398"/>
      <c r="R61" s="398"/>
      <c r="S61" s="397"/>
      <c r="T61" s="475"/>
      <c r="U61" s="483"/>
      <c r="V61" s="483"/>
      <c r="W61" s="484"/>
    </row>
    <row r="62" spans="1:26" s="49" customFormat="1" ht="108" customHeight="1" x14ac:dyDescent="0.3">
      <c r="A62" s="680" t="s">
        <v>13</v>
      </c>
      <c r="B62" s="669" t="s">
        <v>110</v>
      </c>
      <c r="C62" s="669" t="s">
        <v>111</v>
      </c>
      <c r="D62" s="669" t="s">
        <v>14</v>
      </c>
      <c r="E62" s="657" t="s">
        <v>104</v>
      </c>
      <c r="F62" s="658"/>
      <c r="G62" s="669" t="s">
        <v>178</v>
      </c>
      <c r="H62" s="669"/>
      <c r="I62" s="669" t="s">
        <v>103</v>
      </c>
      <c r="J62" s="650" t="s">
        <v>62</v>
      </c>
      <c r="K62" s="651"/>
      <c r="L62" s="651"/>
      <c r="M62" s="651"/>
      <c r="N62" s="651"/>
      <c r="O62" s="651"/>
      <c r="P62" s="651"/>
      <c r="Q62" s="651"/>
      <c r="R62" s="651"/>
      <c r="S62" s="651"/>
      <c r="T62" s="651"/>
      <c r="U62" s="651"/>
      <c r="V62" s="651"/>
      <c r="W62" s="652"/>
    </row>
    <row r="63" spans="1:26" s="49" customFormat="1" x14ac:dyDescent="0.3">
      <c r="A63" s="668"/>
      <c r="B63" s="656"/>
      <c r="C63" s="656"/>
      <c r="D63" s="656"/>
      <c r="E63" s="659"/>
      <c r="F63" s="660"/>
      <c r="G63" s="656"/>
      <c r="H63" s="656"/>
      <c r="I63" s="656"/>
      <c r="J63" s="446">
        <v>2005</v>
      </c>
      <c r="K63" s="446">
        <v>2006</v>
      </c>
      <c r="L63" s="446">
        <v>2007</v>
      </c>
      <c r="M63" s="446">
        <v>2008</v>
      </c>
      <c r="N63" s="446">
        <v>2009</v>
      </c>
      <c r="O63" s="446">
        <v>2010</v>
      </c>
      <c r="P63" s="446">
        <v>2011</v>
      </c>
      <c r="Q63" s="446">
        <v>2012</v>
      </c>
      <c r="R63" s="446">
        <v>2013</v>
      </c>
      <c r="S63" s="446">
        <v>2014</v>
      </c>
      <c r="T63" s="450">
        <v>2015</v>
      </c>
      <c r="U63" s="450">
        <v>2016</v>
      </c>
      <c r="V63" s="450">
        <v>2017</v>
      </c>
      <c r="W63" s="452">
        <v>2018</v>
      </c>
    </row>
    <row r="64" spans="1:26" s="45" customFormat="1" x14ac:dyDescent="0.3">
      <c r="A64" s="663" t="s">
        <v>109</v>
      </c>
      <c r="B64" s="661">
        <f>B58</f>
        <v>0.27304734403186709</v>
      </c>
      <c r="C64" s="666">
        <f>C58</f>
        <v>0.3336346153452811</v>
      </c>
      <c r="D64" s="153" t="s">
        <v>15</v>
      </c>
      <c r="E64" s="661">
        <f>C50</f>
        <v>0.2628211586901763</v>
      </c>
      <c r="F64" s="661"/>
      <c r="G64" s="670">
        <f>D50</f>
        <v>0.44400000000000001</v>
      </c>
      <c r="H64" s="670"/>
      <c r="I64" s="154">
        <f>B44*A31</f>
        <v>0.3</v>
      </c>
      <c r="J64" s="155">
        <f t="shared" ref="J64:O64" si="2">($B$64*$E64*$I64)*(C27-$A$34)</f>
        <v>20268575.162191398</v>
      </c>
      <c r="K64" s="155">
        <f t="shared" si="2"/>
        <v>20481832.042896345</v>
      </c>
      <c r="L64" s="155">
        <f t="shared" si="2"/>
        <v>20695088.923601292</v>
      </c>
      <c r="M64" s="155">
        <f t="shared" si="2"/>
        <v>20908345.804306239</v>
      </c>
      <c r="N64" s="155">
        <f t="shared" si="2"/>
        <v>21121602.685011193</v>
      </c>
      <c r="O64" s="155">
        <f t="shared" si="2"/>
        <v>21334859.565716136</v>
      </c>
      <c r="P64" s="155">
        <f>($C$64*$G64*$I64)*(I27-$A$34)</f>
        <v>36839049.369680025</v>
      </c>
      <c r="Q64" s="155">
        <f>($C$64*$G64*$I64)*(J27-$A$34)</f>
        <v>37243682.857369162</v>
      </c>
      <c r="R64" s="155">
        <f>($C$64*$G64*$I64)*(K27-$A$34)</f>
        <v>37648316.3450583</v>
      </c>
      <c r="S64" s="155">
        <f>($C$64*$G64*$I64)*(L27-$A$34)</f>
        <v>22104489.825024396</v>
      </c>
      <c r="T64" s="462">
        <f>($C$64*$G64*$I64)*(M27-$A$34)</f>
        <v>22308004.162498031</v>
      </c>
      <c r="U64" s="462">
        <f t="shared" ref="U64:W64" si="3">($C$64*$G64*$I64)*(N27-$A$34)</f>
        <v>22308004.162498031</v>
      </c>
      <c r="V64" s="462">
        <f t="shared" si="3"/>
        <v>22308004.162498031</v>
      </c>
      <c r="W64" s="156">
        <f t="shared" si="3"/>
        <v>22308004.162498031</v>
      </c>
    </row>
    <row r="65" spans="1:23" s="45" customFormat="1" x14ac:dyDescent="0.3">
      <c r="A65" s="663"/>
      <c r="B65" s="661"/>
      <c r="C65" s="666"/>
      <c r="D65" s="153" t="s">
        <v>16</v>
      </c>
      <c r="E65" s="662">
        <f t="shared" ref="E65:E66" si="4">C51</f>
        <v>0.151</v>
      </c>
      <c r="F65" s="662"/>
      <c r="G65" s="662">
        <f>D51</f>
        <v>4.1000000000000002E-2</v>
      </c>
      <c r="H65" s="662"/>
      <c r="I65" s="154">
        <f>B46*A31</f>
        <v>0.06</v>
      </c>
      <c r="J65" s="155">
        <f t="shared" ref="J65:O65" si="5">($B$64*$E$65*$I$65)*(C27-$A$34)</f>
        <v>2329001.869365321</v>
      </c>
      <c r="K65" s="155">
        <f t="shared" si="5"/>
        <v>2353506.5851552757</v>
      </c>
      <c r="L65" s="155">
        <f t="shared" si="5"/>
        <v>2378011.3009452308</v>
      </c>
      <c r="M65" s="155">
        <f t="shared" si="5"/>
        <v>2402516.0167351854</v>
      </c>
      <c r="N65" s="155">
        <f t="shared" si="5"/>
        <v>2427020.732525141</v>
      </c>
      <c r="O65" s="155">
        <f t="shared" si="5"/>
        <v>2451525.4483150956</v>
      </c>
      <c r="P65" s="155">
        <f>($C$64*$G$65*$I$65)*(I27-$A$34)</f>
        <v>680360.82169228885</v>
      </c>
      <c r="Q65" s="155">
        <f>($C$64*$G$65*$I$65)*(J27-$A$34)</f>
        <v>687833.78250096203</v>
      </c>
      <c r="R65" s="155">
        <f>($C$64*$G$65*$I$65)*(K27-$A$34)</f>
        <v>695306.74330963532</v>
      </c>
      <c r="S65" s="155">
        <f>($C$64*$G$65*$I$65)*(L27-$A$34)</f>
        <v>408236.07334504521</v>
      </c>
      <c r="T65" s="462">
        <f>($C$64*$G$65*$I$65)*(M27-$A$34)</f>
        <v>411994.67146955826</v>
      </c>
      <c r="U65" s="462">
        <f t="shared" ref="U65:W65" si="6">($C$64*$G$65*$I$65)*(N27-$A$34)</f>
        <v>411994.67146955826</v>
      </c>
      <c r="V65" s="462">
        <f t="shared" si="6"/>
        <v>411994.67146955826</v>
      </c>
      <c r="W65" s="156">
        <f t="shared" si="6"/>
        <v>411994.67146955826</v>
      </c>
    </row>
    <row r="66" spans="1:23" s="45" customFormat="1" x14ac:dyDescent="0.3">
      <c r="A66" s="663"/>
      <c r="B66" s="661"/>
      <c r="C66" s="666"/>
      <c r="D66" s="153" t="s">
        <v>176</v>
      </c>
      <c r="E66" s="662">
        <f t="shared" si="4"/>
        <v>3.1510791366906481E-2</v>
      </c>
      <c r="F66" s="662"/>
      <c r="G66" s="661">
        <f>D52</f>
        <v>0.02</v>
      </c>
      <c r="H66" s="661"/>
      <c r="I66" s="154">
        <f>B45*A31</f>
        <v>0.3</v>
      </c>
      <c r="J66" s="155">
        <f t="shared" ref="J66:O66" si="7">($B$64*$E$66*$I$66)*(C27-$A$34)</f>
        <v>2430089.1390299937</v>
      </c>
      <c r="K66" s="155">
        <f t="shared" si="7"/>
        <v>2455657.4498499474</v>
      </c>
      <c r="L66" s="155">
        <f t="shared" si="7"/>
        <v>2481225.7606699015</v>
      </c>
      <c r="M66" s="155">
        <f t="shared" si="7"/>
        <v>2506794.0714898552</v>
      </c>
      <c r="N66" s="155">
        <f t="shared" si="7"/>
        <v>2532362.3823098098</v>
      </c>
      <c r="O66" s="155">
        <f t="shared" si="7"/>
        <v>2557930.6931297635</v>
      </c>
      <c r="P66" s="155">
        <f>($C$64*$G$66*$I$66)*(I27-$A$34)</f>
        <v>1659416.6382738752</v>
      </c>
      <c r="Q66" s="155">
        <f>($C$64*$G$66*$I$66)*(J27-$A$34)</f>
        <v>1677643.3719535661</v>
      </c>
      <c r="R66" s="155">
        <f>($C$64*$G$66*$I$66)*(K27-$A$34)</f>
        <v>1695870.1056332572</v>
      </c>
      <c r="S66" s="155">
        <f>($C$64*$G$66*$I$66)*(L27-$A$34)</f>
        <v>995697.73986596405</v>
      </c>
      <c r="T66" s="462">
        <f>($C$64*$G$66*$I$66)*(M27-$A$34)</f>
        <v>1004865.0523647764</v>
      </c>
      <c r="U66" s="462">
        <f t="shared" ref="U66:W66" si="8">($C$64*$G$66*$I$66)*(N27-$A$34)</f>
        <v>1004865.0523647764</v>
      </c>
      <c r="V66" s="462">
        <f t="shared" si="8"/>
        <v>1004865.0523647764</v>
      </c>
      <c r="W66" s="156">
        <f t="shared" si="8"/>
        <v>1004865.0523647764</v>
      </c>
    </row>
    <row r="67" spans="1:23" s="45" customFormat="1" x14ac:dyDescent="0.3">
      <c r="A67" s="663"/>
      <c r="B67" s="661"/>
      <c r="C67" s="666"/>
      <c r="D67" s="153" t="s">
        <v>177</v>
      </c>
      <c r="E67" s="662">
        <f>C54</f>
        <v>0.35518442273888695</v>
      </c>
      <c r="F67" s="662"/>
      <c r="G67" s="661">
        <f>D54</f>
        <v>0.15799999999999997</v>
      </c>
      <c r="H67" s="661"/>
      <c r="I67" s="154">
        <f>B42*A31</f>
        <v>0.06</v>
      </c>
      <c r="J67" s="155">
        <f t="shared" ref="J67:O67" si="9">($B$64*$E$67*$I$67)*(C27-$A$34)</f>
        <v>5478312.4803199349</v>
      </c>
      <c r="K67" s="155">
        <f t="shared" si="9"/>
        <v>5535952.8335135467</v>
      </c>
      <c r="L67" s="155">
        <f t="shared" si="9"/>
        <v>5593593.1867071604</v>
      </c>
      <c r="M67" s="155">
        <f t="shared" si="9"/>
        <v>5651233.5399007741</v>
      </c>
      <c r="N67" s="155">
        <f t="shared" si="9"/>
        <v>5708873.8930943888</v>
      </c>
      <c r="O67" s="155">
        <f t="shared" si="9"/>
        <v>5766514.2462880015</v>
      </c>
      <c r="P67" s="155">
        <f>($C$64*$G$67*$I$67)*(I27-$A$34)</f>
        <v>2621878.2884727218</v>
      </c>
      <c r="Q67" s="155">
        <f>($C$64*$G$67*$I$67)*(J27-$A$34)</f>
        <v>2650676.5276866336</v>
      </c>
      <c r="R67" s="155">
        <f>($C$64*$G$67*$I$67)*(K27-$A$34)</f>
        <v>2679474.7669005455</v>
      </c>
      <c r="S67" s="155">
        <f>($C$64*$G$67*$I$67)*(L27-$A$34)</f>
        <v>1573202.4289882225</v>
      </c>
      <c r="T67" s="462">
        <f>($C$64*$G$67*$I$67)*(M27-$A$34)</f>
        <v>1587686.7827363459</v>
      </c>
      <c r="U67" s="462">
        <f t="shared" ref="U67:W67" si="10">($C$64*$G$67*$I$67)*(N27-$A$34)</f>
        <v>1587686.7827363459</v>
      </c>
      <c r="V67" s="462">
        <f t="shared" si="10"/>
        <v>1587686.7827363459</v>
      </c>
      <c r="W67" s="156">
        <f t="shared" si="10"/>
        <v>1587686.7827363459</v>
      </c>
    </row>
    <row r="68" spans="1:23" s="49" customFormat="1" ht="108" customHeight="1" x14ac:dyDescent="0.3">
      <c r="A68" s="668" t="s">
        <v>13</v>
      </c>
      <c r="B68" s="656" t="s">
        <v>110</v>
      </c>
      <c r="C68" s="656" t="s">
        <v>111</v>
      </c>
      <c r="D68" s="656" t="s">
        <v>14</v>
      </c>
      <c r="E68" s="656" t="s">
        <v>205</v>
      </c>
      <c r="F68" s="656" t="s">
        <v>206</v>
      </c>
      <c r="G68" s="656" t="s">
        <v>436</v>
      </c>
      <c r="H68" s="656" t="s">
        <v>437</v>
      </c>
      <c r="I68" s="656" t="s">
        <v>103</v>
      </c>
      <c r="J68" s="653" t="s">
        <v>62</v>
      </c>
      <c r="K68" s="654"/>
      <c r="L68" s="654"/>
      <c r="M68" s="654"/>
      <c r="N68" s="654"/>
      <c r="O68" s="654"/>
      <c r="P68" s="654"/>
      <c r="Q68" s="654"/>
      <c r="R68" s="654"/>
      <c r="S68" s="654"/>
      <c r="T68" s="654"/>
      <c r="U68" s="654"/>
      <c r="V68" s="654"/>
      <c r="W68" s="655"/>
    </row>
    <row r="69" spans="1:23" s="49" customFormat="1" x14ac:dyDescent="0.3">
      <c r="A69" s="668"/>
      <c r="B69" s="656"/>
      <c r="C69" s="656"/>
      <c r="D69" s="656"/>
      <c r="E69" s="656"/>
      <c r="F69" s="656"/>
      <c r="G69" s="656"/>
      <c r="H69" s="656"/>
      <c r="I69" s="656"/>
      <c r="J69" s="446">
        <v>2005</v>
      </c>
      <c r="K69" s="446">
        <v>2006</v>
      </c>
      <c r="L69" s="446">
        <v>2007</v>
      </c>
      <c r="M69" s="446">
        <v>2008</v>
      </c>
      <c r="N69" s="446">
        <v>2009</v>
      </c>
      <c r="O69" s="446">
        <v>2010</v>
      </c>
      <c r="P69" s="446">
        <v>2011</v>
      </c>
      <c r="Q69" s="446">
        <v>2012</v>
      </c>
      <c r="R69" s="446">
        <v>2013</v>
      </c>
      <c r="S69" s="446">
        <v>2014</v>
      </c>
      <c r="T69" s="450">
        <v>2015</v>
      </c>
      <c r="U69" s="450">
        <v>2016</v>
      </c>
      <c r="V69" s="450">
        <v>2017</v>
      </c>
      <c r="W69" s="452">
        <v>2018</v>
      </c>
    </row>
    <row r="70" spans="1:23" s="45" customFormat="1" ht="31.2" x14ac:dyDescent="0.3">
      <c r="A70" s="663" t="s">
        <v>109</v>
      </c>
      <c r="B70" s="661">
        <f>B58</f>
        <v>0.27304734403186709</v>
      </c>
      <c r="C70" s="666">
        <f>C58</f>
        <v>0.3336346153452811</v>
      </c>
      <c r="D70" s="153" t="s">
        <v>63</v>
      </c>
      <c r="E70" s="167">
        <f>C53*'STP status'!E7</f>
        <v>0.11071086215671243</v>
      </c>
      <c r="F70" s="166">
        <f>C53*'STP status'!H7</f>
        <v>3.1284720439872173E-3</v>
      </c>
      <c r="G70" s="472">
        <f>D53*'STP status'!K7</f>
        <v>0</v>
      </c>
      <c r="H70" s="472">
        <f>D53*'STP status'!N7</f>
        <v>9.6074561403508771E-3</v>
      </c>
      <c r="I70" s="154">
        <f>B41*A31</f>
        <v>0.3</v>
      </c>
      <c r="J70" s="155">
        <f>($B$70*$E$70*$I$70)*(C23-$A$34)</f>
        <v>2659501.1196940783</v>
      </c>
      <c r="K70" s="155">
        <f>($B$70*$E$70*$I$70)*(D23-$A$34)</f>
        <v>2687483.2007470788</v>
      </c>
      <c r="L70" s="155">
        <f>($B$70*$E$70*$I$70)*(E23-$A$34)</f>
        <v>2715465.2818000796</v>
      </c>
      <c r="M70" s="155">
        <f>($B$70*$F$70*$I$70)*(F23-$A$34)</f>
        <v>77524.447119626522</v>
      </c>
      <c r="N70" s="155">
        <f>($B$70*$F$70*$I$70)*(G23-$A$34)</f>
        <v>78315.165903687506</v>
      </c>
      <c r="O70" s="155">
        <f>($B$70*$F$70*$I$70)*(H23-$A$34)</f>
        <v>79105.884687748461</v>
      </c>
      <c r="P70" s="155">
        <f>($C$70*$G$70*$I$70)*(I23-$A$34)</f>
        <v>0</v>
      </c>
      <c r="Q70" s="155">
        <f>($C$70*$G$70*$I$70)*(J23-$A$34)</f>
        <v>0</v>
      </c>
      <c r="R70" s="155">
        <f>($C$70*$G$70*$I$70)*(K23-$A$34)</f>
        <v>0</v>
      </c>
      <c r="S70" s="155">
        <f>($C$70*$G$70*$I$70)*(L23-$A$34)</f>
        <v>0</v>
      </c>
      <c r="T70" s="462">
        <f>($C$70*$G$70*$I$70)*(M23-$A$34)</f>
        <v>0</v>
      </c>
      <c r="U70" s="462">
        <f>($C$70*$H$70*$I$70)*(N23-$A$34)</f>
        <v>306699.12907425838</v>
      </c>
      <c r="V70" s="462">
        <f t="shared" ref="V70:W70" si="11">($C$70*$H$70*$I$70)*(O23-$A$34)</f>
        <v>306699.12907425838</v>
      </c>
      <c r="W70" s="156">
        <f t="shared" si="11"/>
        <v>306699.12907425838</v>
      </c>
    </row>
    <row r="71" spans="1:23" s="45" customFormat="1" ht="31.2" x14ac:dyDescent="0.3">
      <c r="A71" s="663"/>
      <c r="B71" s="661"/>
      <c r="C71" s="666"/>
      <c r="D71" s="153" t="s">
        <v>64</v>
      </c>
      <c r="E71" s="165">
        <f>(C53-E70)*'STP status'!D7</f>
        <v>0</v>
      </c>
      <c r="F71" s="477">
        <f>(C53-F70)*'STP status'!G7</f>
        <v>0</v>
      </c>
      <c r="G71" s="479">
        <f>(D53-G70)*'STP status'!J7</f>
        <v>0</v>
      </c>
      <c r="H71" s="464">
        <f>(D53-H70)*'STP status'!M7</f>
        <v>8.5291585050814758E-2</v>
      </c>
      <c r="I71" s="154">
        <f>B38*A31</f>
        <v>0.48</v>
      </c>
      <c r="J71" s="155">
        <f>($B$70*$E$71*$I$71)*(C23-$A$34)</f>
        <v>0</v>
      </c>
      <c r="K71" s="155">
        <f>($B$70*$E$71*$I$71)*(D23-$A$34)</f>
        <v>0</v>
      </c>
      <c r="L71" s="155">
        <f>($B$70*$E$71*$I$71)*(E23-$A$34)</f>
        <v>0</v>
      </c>
      <c r="M71" s="155">
        <f>($B$70*$F$71*$I$71)*(F23-$A$34)</f>
        <v>0</v>
      </c>
      <c r="N71" s="155">
        <f>($B$70*$F$71*$I$71)*(G23-$A$34)</f>
        <v>0</v>
      </c>
      <c r="O71" s="155">
        <f>($B$70*$F$71*$I$71)*(H23-$A$34)</f>
        <v>0</v>
      </c>
      <c r="P71" s="155">
        <f>($C$70*$G$71*$I$71)*(I23-$A$34)</f>
        <v>0</v>
      </c>
      <c r="Q71" s="155">
        <f>($C$70*$G$71*$I$71)*(J23-$A$34)</f>
        <v>0</v>
      </c>
      <c r="R71" s="155">
        <f>($C$70*$G$71*$I$71)*(K23-$A$34)</f>
        <v>0</v>
      </c>
      <c r="S71" s="155">
        <f>($C$70*$G$71*$I$71)*(L23-$A$34)</f>
        <v>0</v>
      </c>
      <c r="T71" s="462">
        <f>($C$70*$G$71*$I$71)*(M23-$A$34)</f>
        <v>0</v>
      </c>
      <c r="U71" s="462">
        <f>($C$70*$H$71*$I$71)*(N23-$A$34)</f>
        <v>4356425.587844329</v>
      </c>
      <c r="V71" s="462">
        <f t="shared" ref="V71:W71" si="12">($C$70*$H$71*$I$71)*(O23-$A$34)</f>
        <v>4356425.587844329</v>
      </c>
      <c r="W71" s="156">
        <f t="shared" si="12"/>
        <v>4356425.587844329</v>
      </c>
    </row>
    <row r="72" spans="1:23" s="45" customFormat="1" ht="31.8" thickBot="1" x14ac:dyDescent="0.35">
      <c r="A72" s="664"/>
      <c r="B72" s="665"/>
      <c r="C72" s="667"/>
      <c r="D72" s="159" t="s">
        <v>105</v>
      </c>
      <c r="E72" s="164">
        <f>(C53-E70)*'STP status'!C7</f>
        <v>8.8772765047317806E-2</v>
      </c>
      <c r="F72" s="478">
        <f>(C53-F70)*'STP status'!F7</f>
        <v>0.19635515516004301</v>
      </c>
      <c r="G72" s="480">
        <f>(D53-G70)*'STP status'!I7</f>
        <v>0.33699999999999997</v>
      </c>
      <c r="H72" s="481">
        <f>(D53-H70)*'STP status'!L7</f>
        <v>0.24210095880883442</v>
      </c>
      <c r="I72" s="160">
        <f>B39*A31</f>
        <v>0.18</v>
      </c>
      <c r="J72" s="161">
        <f>($B$70*$E$72*$I$72)*(C23-$A$34)</f>
        <v>1279501.9211800082</v>
      </c>
      <c r="K72" s="161">
        <f>($B$70*$E$72*$I$72)*(D23-$A$34)</f>
        <v>1292964.2680091935</v>
      </c>
      <c r="L72" s="161">
        <f>($B$70*$E$72*$I$72)*(E23-$A$34)</f>
        <v>1306426.6148383792</v>
      </c>
      <c r="M72" s="161">
        <f>($B$70*$F$72*$I$72)*(F23-$A$34)</f>
        <v>2919442.7111076363</v>
      </c>
      <c r="N72" s="161">
        <f>($B$70*$F$72*$I$72)*(G23-$A$34)</f>
        <v>2949219.8752981862</v>
      </c>
      <c r="O72" s="161">
        <f>($B$70*$F$72*$I$72)*(H23-$A$34)</f>
        <v>2978997.0394887351</v>
      </c>
      <c r="P72" s="161">
        <f>($C$70*$G$72*$I$72)*(I23-$A$34)</f>
        <v>10659405.440731091</v>
      </c>
      <c r="Q72" s="161">
        <f>($C$70*$G$72*$I$72)*(J23-$A$34)</f>
        <v>10776486.43152684</v>
      </c>
      <c r="R72" s="161">
        <f>($C$70*$G$72*$I$72)*(K23-$A$34)</f>
        <v>10893567.422322584</v>
      </c>
      <c r="S72" s="161">
        <f>($C$70*$G$72*$I$72)*(L23-$A$34)</f>
        <v>6395950.0350021282</v>
      </c>
      <c r="T72" s="463">
        <f>($C$70*$G$72*$I$72)*(M23-$A$34)</f>
        <v>6454837.0549782375</v>
      </c>
      <c r="U72" s="463">
        <f>($C$70*$H$72*$I$72)*(N23-$A$34)</f>
        <v>4637157.9820920611</v>
      </c>
      <c r="V72" s="463">
        <f t="shared" ref="V72:W72" si="13">($C$70*$H$72*$I$72)*(O23-$A$34)</f>
        <v>4637157.9820920611</v>
      </c>
      <c r="W72" s="162">
        <f t="shared" si="13"/>
        <v>4637157.9820920611</v>
      </c>
    </row>
    <row r="73" spans="1:23" s="45" customFormat="1" x14ac:dyDescent="0.3">
      <c r="A73" s="131"/>
      <c r="B73" s="47"/>
      <c r="C73" s="47"/>
      <c r="D73" s="47"/>
      <c r="E73" s="324"/>
      <c r="F73" s="48"/>
      <c r="G73" s="48"/>
      <c r="H73" s="476"/>
      <c r="I73" s="48"/>
      <c r="J73" s="48"/>
      <c r="K73" s="48"/>
    </row>
    <row r="74" spans="1:23" s="114" customFormat="1" x14ac:dyDescent="0.3">
      <c r="A74" s="68"/>
      <c r="B74" s="56"/>
      <c r="C74" s="56"/>
      <c r="D74" s="56"/>
      <c r="E74" s="56"/>
      <c r="F74" s="113"/>
      <c r="G74" s="113"/>
      <c r="H74" s="113"/>
      <c r="I74" s="113"/>
      <c r="J74" s="113"/>
      <c r="K74" s="113"/>
    </row>
    <row r="75" spans="1:23" ht="47.25" customHeight="1" x14ac:dyDescent="0.3">
      <c r="A75" s="656" t="s">
        <v>357</v>
      </c>
      <c r="B75" s="656"/>
      <c r="C75" s="392">
        <v>2005</v>
      </c>
      <c r="D75" s="392">
        <v>2006</v>
      </c>
      <c r="E75" s="446">
        <v>2007</v>
      </c>
      <c r="F75" s="446">
        <v>2008</v>
      </c>
      <c r="G75" s="446">
        <v>2009</v>
      </c>
      <c r="H75" s="446">
        <v>2010</v>
      </c>
      <c r="I75" s="446">
        <v>2011</v>
      </c>
      <c r="J75" s="446">
        <v>2012</v>
      </c>
      <c r="K75" s="446">
        <v>2013</v>
      </c>
      <c r="L75" s="446">
        <v>2014</v>
      </c>
      <c r="M75" s="446">
        <v>2015</v>
      </c>
      <c r="N75" s="450">
        <v>2016</v>
      </c>
      <c r="O75" s="450">
        <v>2017</v>
      </c>
      <c r="P75" s="446">
        <v>2018</v>
      </c>
    </row>
    <row r="76" spans="1:23" x14ac:dyDescent="0.3">
      <c r="A76" s="393"/>
      <c r="B76" s="394"/>
      <c r="C76" s="395">
        <f t="shared" ref="C76:M76" si="14">(SUM(J64:J67)+SUM(J70:J72))/10^3</f>
        <v>34444.981691780733</v>
      </c>
      <c r="D76" s="395">
        <f t="shared" si="14"/>
        <v>34807.396380171391</v>
      </c>
      <c r="E76" s="395">
        <f t="shared" si="14"/>
        <v>35169.811068562049</v>
      </c>
      <c r="F76" s="395">
        <f t="shared" si="14"/>
        <v>34465.856590659321</v>
      </c>
      <c r="G76" s="395">
        <f t="shared" si="14"/>
        <v>34817.394734142406</v>
      </c>
      <c r="H76" s="395">
        <f t="shared" si="14"/>
        <v>35168.932877625477</v>
      </c>
      <c r="I76" s="395">
        <f t="shared" si="14"/>
        <v>52460.11055885</v>
      </c>
      <c r="J76" s="395">
        <f t="shared" si="14"/>
        <v>53036.322971037167</v>
      </c>
      <c r="K76" s="395">
        <f t="shared" si="14"/>
        <v>53612.53538322432</v>
      </c>
      <c r="L76" s="395">
        <f t="shared" si="14"/>
        <v>31477.576102225754</v>
      </c>
      <c r="M76" s="395">
        <f t="shared" si="14"/>
        <v>31767.387724046948</v>
      </c>
      <c r="N76" s="395">
        <f t="shared" ref="N76:P76" si="15">(SUM(U64:U67)+SUM(U70:U72))/10^3</f>
        <v>34612.833368079366</v>
      </c>
      <c r="O76" s="395">
        <f t="shared" si="15"/>
        <v>34612.833368079366</v>
      </c>
      <c r="P76" s="395">
        <f t="shared" si="15"/>
        <v>34612.833368079366</v>
      </c>
    </row>
    <row r="77" spans="1:23" x14ac:dyDescent="0.3">
      <c r="A77" s="68"/>
      <c r="B77" s="69"/>
      <c r="C77" s="410"/>
      <c r="D77" s="69"/>
      <c r="E77" s="120"/>
      <c r="F77" s="121"/>
      <c r="G77" s="121"/>
      <c r="H77" s="121"/>
      <c r="I77" s="121"/>
      <c r="J77" s="121"/>
    </row>
    <row r="78" spans="1:23" ht="47.25" customHeight="1" x14ac:dyDescent="0.3">
      <c r="A78" s="656" t="s">
        <v>112</v>
      </c>
      <c r="B78" s="656"/>
      <c r="C78" s="392">
        <v>2005</v>
      </c>
      <c r="D78" s="392">
        <v>2006</v>
      </c>
      <c r="E78" s="446">
        <v>2007</v>
      </c>
      <c r="F78" s="446">
        <v>2008</v>
      </c>
      <c r="G78" s="446">
        <v>2009</v>
      </c>
      <c r="H78" s="446">
        <v>2010</v>
      </c>
      <c r="I78" s="446">
        <v>2011</v>
      </c>
      <c r="J78" s="446">
        <v>2012</v>
      </c>
      <c r="K78" s="446">
        <v>2013</v>
      </c>
      <c r="L78" s="446">
        <v>2014</v>
      </c>
      <c r="M78" s="446">
        <v>2015</v>
      </c>
      <c r="N78" s="450">
        <v>2016</v>
      </c>
      <c r="O78" s="450">
        <v>2017</v>
      </c>
      <c r="P78" s="450">
        <v>2018</v>
      </c>
      <c r="Q78" s="485"/>
    </row>
    <row r="79" spans="1:23" x14ac:dyDescent="0.3">
      <c r="A79" s="393"/>
      <c r="B79" s="394"/>
      <c r="C79" s="395">
        <f t="shared" ref="C79:P79" si="16">C76*21</f>
        <v>723344.61552739539</v>
      </c>
      <c r="D79" s="395">
        <f t="shared" si="16"/>
        <v>730955.3239835992</v>
      </c>
      <c r="E79" s="395">
        <f t="shared" si="16"/>
        <v>738566.03243980301</v>
      </c>
      <c r="F79" s="395">
        <f t="shared" si="16"/>
        <v>723782.98840384569</v>
      </c>
      <c r="G79" s="395">
        <f t="shared" si="16"/>
        <v>731165.28941699048</v>
      </c>
      <c r="H79" s="395">
        <f t="shared" si="16"/>
        <v>738547.59043013502</v>
      </c>
      <c r="I79" s="395">
        <f t="shared" si="16"/>
        <v>1101662.3217358501</v>
      </c>
      <c r="J79" s="395">
        <f t="shared" si="16"/>
        <v>1113762.7823917805</v>
      </c>
      <c r="K79" s="395">
        <f t="shared" si="16"/>
        <v>1125863.2430477107</v>
      </c>
      <c r="L79" s="395">
        <f t="shared" si="16"/>
        <v>661029.09814674081</v>
      </c>
      <c r="M79" s="395">
        <f t="shared" si="16"/>
        <v>667115.14220498595</v>
      </c>
      <c r="N79" s="395">
        <f t="shared" si="16"/>
        <v>726869.50072966667</v>
      </c>
      <c r="O79" s="395">
        <f t="shared" si="16"/>
        <v>726869.50072966667</v>
      </c>
      <c r="P79" s="395">
        <f t="shared" si="16"/>
        <v>726869.50072966667</v>
      </c>
    </row>
    <row r="80" spans="1:23" x14ac:dyDescent="0.3">
      <c r="F80" s="123"/>
    </row>
    <row r="81" spans="2:6" x14ac:dyDescent="0.3">
      <c r="B81" s="57"/>
      <c r="C81" s="367"/>
      <c r="D81" s="57"/>
      <c r="E81" s="57"/>
    </row>
    <row r="82" spans="2:6" x14ac:dyDescent="0.3">
      <c r="B82" s="57"/>
      <c r="C82" s="124"/>
      <c r="D82" s="124"/>
      <c r="E82" s="124"/>
      <c r="F82" s="123"/>
    </row>
    <row r="83" spans="2:6" x14ac:dyDescent="0.3">
      <c r="B83" s="57"/>
      <c r="C83" s="124"/>
      <c r="D83" s="124"/>
      <c r="E83" s="124"/>
    </row>
  </sheetData>
  <mergeCells count="38">
    <mergeCell ref="A33:B33"/>
    <mergeCell ref="A48:D48"/>
    <mergeCell ref="A50:A54"/>
    <mergeCell ref="A61:B61"/>
    <mergeCell ref="A62:A63"/>
    <mergeCell ref="B62:B63"/>
    <mergeCell ref="C62:C63"/>
    <mergeCell ref="D62:D63"/>
    <mergeCell ref="E62:F63"/>
    <mergeCell ref="G62:H63"/>
    <mergeCell ref="I62:I63"/>
    <mergeCell ref="J62:W62"/>
    <mergeCell ref="A64:A67"/>
    <mergeCell ref="B64:B67"/>
    <mergeCell ref="C64:C67"/>
    <mergeCell ref="E64:F64"/>
    <mergeCell ref="G64:H64"/>
    <mergeCell ref="E65:F65"/>
    <mergeCell ref="G65:H65"/>
    <mergeCell ref="E66:F66"/>
    <mergeCell ref="G66:H66"/>
    <mergeCell ref="E67:F67"/>
    <mergeCell ref="G67:H67"/>
    <mergeCell ref="I68:I69"/>
    <mergeCell ref="J68:W68"/>
    <mergeCell ref="A70:A72"/>
    <mergeCell ref="B70:B72"/>
    <mergeCell ref="C70:C72"/>
    <mergeCell ref="A68:A69"/>
    <mergeCell ref="B68:B69"/>
    <mergeCell ref="C68:C69"/>
    <mergeCell ref="D68:D69"/>
    <mergeCell ref="E68:E69"/>
    <mergeCell ref="A75:B75"/>
    <mergeCell ref="A78:B78"/>
    <mergeCell ref="F68:F69"/>
    <mergeCell ref="G68:G69"/>
    <mergeCell ref="H68:H69"/>
  </mergeCells>
  <pageMargins left="0.25" right="0.25" top="0.75" bottom="0.75" header="0.3" footer="0.3"/>
  <pageSetup paperSize="9" scale="35" fitToHeight="0" orientation="landscape" horizontalDpi="4294967293" verticalDpi="4294967293"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
    <tabColor rgb="FFFFC000"/>
    <pageSetUpPr fitToPage="1"/>
  </sheetPr>
  <dimension ref="A1:X48"/>
  <sheetViews>
    <sheetView topLeftCell="G1" zoomScale="85" zoomScaleNormal="85" zoomScalePageLayoutView="80" workbookViewId="0">
      <selection activeCell="N2" sqref="N2:P2"/>
    </sheetView>
  </sheetViews>
  <sheetFormatPr defaultColWidth="8.6640625" defaultRowHeight="15.6" x14ac:dyDescent="0.3"/>
  <cols>
    <col min="1" max="1" width="45.44140625" style="353" customWidth="1"/>
    <col min="2" max="4" width="19.6640625" style="122" customWidth="1"/>
    <col min="5" max="5" width="25.6640625" style="57" customWidth="1"/>
    <col min="6" max="6" width="24.33203125" style="57" customWidth="1"/>
    <col min="7" max="7" width="23" style="57" customWidth="1"/>
    <col min="8" max="8" width="22.33203125" style="57" customWidth="1"/>
    <col min="9" max="9" width="21.6640625" style="57" customWidth="1"/>
    <col min="10" max="10" width="21.33203125" style="57" customWidth="1"/>
    <col min="11" max="11" width="21.44140625" style="57" customWidth="1"/>
    <col min="12" max="12" width="20.6640625" style="57" customWidth="1"/>
    <col min="13" max="13" width="21.6640625" style="57" customWidth="1"/>
    <col min="14" max="14" width="16.88671875" style="57" customWidth="1"/>
    <col min="15" max="15" width="18.44140625" style="57" customWidth="1"/>
    <col min="16" max="16" width="18" style="57" customWidth="1"/>
    <col min="17" max="191" width="8.6640625" style="57"/>
    <col min="192" max="192" width="43.44140625" style="57" customWidth="1"/>
    <col min="193" max="199" width="18.6640625" style="57" customWidth="1"/>
    <col min="200" max="200" width="15.44140625" style="57" customWidth="1"/>
    <col min="201" max="201" width="12.33203125" style="57" customWidth="1"/>
    <col min="202" max="202" width="14.33203125" style="57" customWidth="1"/>
    <col min="203" max="203" width="12.33203125" style="57" customWidth="1"/>
    <col min="204" max="204" width="12.6640625" style="57" customWidth="1"/>
    <col min="205" max="206" width="12.44140625" style="57" customWidth="1"/>
    <col min="207" max="207" width="12.33203125" style="57" customWidth="1"/>
    <col min="208" max="213" width="11.44140625" style="57" bestFit="1" customWidth="1"/>
    <col min="214" max="214" width="13.6640625" style="57" bestFit="1" customWidth="1"/>
    <col min="215" max="219" width="11.44140625" style="57" bestFit="1" customWidth="1"/>
    <col min="220" max="220" width="11.6640625" style="57" customWidth="1"/>
    <col min="221" max="221" width="13.44140625" style="57" bestFit="1" customWidth="1"/>
    <col min="222" max="223" width="11.44140625" style="57" bestFit="1" customWidth="1"/>
    <col min="224" max="224" width="13.6640625" style="57" bestFit="1" customWidth="1"/>
    <col min="225" max="230" width="11.44140625" style="57" bestFit="1" customWidth="1"/>
    <col min="231" max="233" width="11.33203125" style="57" bestFit="1" customWidth="1"/>
    <col min="234" max="234" width="13.6640625" style="57" bestFit="1" customWidth="1"/>
    <col min="235" max="239" width="11.33203125" style="57" bestFit="1" customWidth="1"/>
    <col min="240" max="240" width="13.44140625" style="57" customWidth="1"/>
    <col min="241" max="241" width="11.33203125" style="57" bestFit="1" customWidth="1"/>
    <col min="242" max="242" width="15.33203125" style="57" customWidth="1"/>
    <col min="243" max="243" width="13.33203125" style="57" customWidth="1"/>
    <col min="244" max="244" width="15.6640625" style="57" customWidth="1"/>
    <col min="245" max="245" width="14.6640625" style="57" customWidth="1"/>
    <col min="246" max="246" width="19.33203125" style="57" customWidth="1"/>
    <col min="247" max="247" width="14" style="57" customWidth="1"/>
    <col min="248" max="248" width="15.6640625" style="57" customWidth="1"/>
    <col min="249" max="249" width="17" style="57" customWidth="1"/>
    <col min="250" max="250" width="16.33203125" style="57" customWidth="1"/>
    <col min="251" max="251" width="17.33203125" style="57" customWidth="1"/>
    <col min="252" max="253" width="8.6640625" style="57"/>
    <col min="254" max="254" width="13.6640625" style="57" bestFit="1" customWidth="1"/>
    <col min="255" max="16384" width="8.6640625" style="57"/>
  </cols>
  <sheetData>
    <row r="1" spans="1:24" x14ac:dyDescent="0.3">
      <c r="A1" s="381"/>
      <c r="B1" s="56"/>
      <c r="C1" s="56"/>
      <c r="D1" s="56"/>
      <c r="E1" s="55"/>
      <c r="F1" s="55"/>
      <c r="G1" s="55"/>
      <c r="H1" s="326"/>
      <c r="I1" s="327"/>
      <c r="J1" s="55"/>
      <c r="K1" s="55"/>
      <c r="L1" s="55"/>
      <c r="N1" s="55"/>
    </row>
    <row r="2" spans="1:24" s="63" customFormat="1" x14ac:dyDescent="0.3">
      <c r="A2" s="375" t="s">
        <v>44</v>
      </c>
      <c r="B2" s="59" t="s">
        <v>136</v>
      </c>
      <c r="C2" s="60">
        <v>2005</v>
      </c>
      <c r="D2" s="60">
        <v>2006</v>
      </c>
      <c r="E2" s="60">
        <v>2007</v>
      </c>
      <c r="F2" s="60">
        <v>2008</v>
      </c>
      <c r="G2" s="60">
        <v>2009</v>
      </c>
      <c r="H2" s="60">
        <v>2010</v>
      </c>
      <c r="I2" s="60">
        <v>2011</v>
      </c>
      <c r="J2" s="60">
        <v>2012</v>
      </c>
      <c r="K2" s="60">
        <v>2013</v>
      </c>
      <c r="L2" s="60">
        <v>2014</v>
      </c>
      <c r="M2" s="60">
        <v>2015</v>
      </c>
      <c r="N2" s="60">
        <v>2016</v>
      </c>
      <c r="O2" s="60">
        <v>2017</v>
      </c>
      <c r="P2" s="61">
        <v>2018</v>
      </c>
    </row>
    <row r="3" spans="1:24" s="66" customFormat="1" x14ac:dyDescent="0.3">
      <c r="A3" s="328"/>
      <c r="B3" s="65"/>
      <c r="C3" s="329">
        <f>'Urban population'!G5</f>
        <v>23772994</v>
      </c>
      <c r="D3" s="329">
        <f>'Urban population'!H5</f>
        <v>24514007.5</v>
      </c>
      <c r="E3" s="329">
        <f>'Urban population'!I5</f>
        <v>25255021</v>
      </c>
      <c r="F3" s="329">
        <f>'Urban population'!J5</f>
        <v>25996034.5</v>
      </c>
      <c r="G3" s="329">
        <f>'Urban population'!K5</f>
        <v>26737048</v>
      </c>
      <c r="H3" s="329">
        <f>'Urban population'!L5</f>
        <v>27478061.5</v>
      </c>
      <c r="I3" s="329">
        <f>'Urban population'!M5</f>
        <v>28219075</v>
      </c>
      <c r="J3" s="329">
        <f>'Urban population'!N5</f>
        <v>29223965.952278804</v>
      </c>
      <c r="K3" s="329">
        <f>'Urban population'!O5</f>
        <v>30228856.904557608</v>
      </c>
      <c r="L3" s="329">
        <f>'Urban population'!P5</f>
        <v>16183816.291676924</v>
      </c>
      <c r="M3" s="329">
        <f>'Urban population'!Q5</f>
        <v>16764765.500190305</v>
      </c>
      <c r="N3" s="329">
        <f>'Urban population'!R5</f>
        <v>17289234.264082611</v>
      </c>
      <c r="O3" s="329">
        <f>'Urban population'!S5</f>
        <v>17813703.027974918</v>
      </c>
      <c r="P3" s="330">
        <f>'Urban population'!T5</f>
        <v>18338171.791867226</v>
      </c>
    </row>
    <row r="4" spans="1:24" s="66" customFormat="1" x14ac:dyDescent="0.3">
      <c r="A4" s="382"/>
      <c r="B4" s="69"/>
      <c r="C4" s="380"/>
      <c r="D4" s="69"/>
      <c r="E4" s="67"/>
      <c r="F4" s="67"/>
      <c r="G4" s="67"/>
      <c r="H4" s="67"/>
      <c r="I4" s="67"/>
      <c r="J4" s="332"/>
      <c r="K4" s="380"/>
      <c r="L4" s="380"/>
      <c r="N4" s="380"/>
      <c r="P4" s="495"/>
      <c r="Q4" s="380"/>
    </row>
    <row r="5" spans="1:24" s="66" customFormat="1" x14ac:dyDescent="0.3">
      <c r="A5" s="382"/>
      <c r="B5" s="69"/>
      <c r="C5" s="69"/>
      <c r="D5" s="69"/>
      <c r="E5" s="70"/>
      <c r="F5" s="70"/>
      <c r="G5" s="70"/>
      <c r="H5" s="70"/>
      <c r="I5" s="333"/>
      <c r="J5" s="70"/>
      <c r="K5" s="380"/>
      <c r="L5" s="380"/>
      <c r="N5" s="380"/>
    </row>
    <row r="6" spans="1:24" s="66" customFormat="1" x14ac:dyDescent="0.3">
      <c r="A6" s="375" t="s">
        <v>45</v>
      </c>
      <c r="B6" s="59" t="s">
        <v>46</v>
      </c>
      <c r="C6" s="60">
        <v>2005</v>
      </c>
      <c r="D6" s="60">
        <v>2006</v>
      </c>
      <c r="E6" s="60">
        <v>2007</v>
      </c>
      <c r="F6" s="60">
        <v>2008</v>
      </c>
      <c r="G6" s="60">
        <v>2009</v>
      </c>
      <c r="H6" s="60">
        <v>2010</v>
      </c>
      <c r="I6" s="60">
        <v>2011</v>
      </c>
      <c r="J6" s="60">
        <v>2012</v>
      </c>
      <c r="K6" s="60">
        <v>2013</v>
      </c>
      <c r="L6" s="60">
        <v>2014</v>
      </c>
      <c r="M6" s="60">
        <v>2015</v>
      </c>
      <c r="N6" s="60">
        <v>2016</v>
      </c>
      <c r="O6" s="60">
        <v>2017</v>
      </c>
      <c r="P6" s="61">
        <v>2018</v>
      </c>
    </row>
    <row r="7" spans="1:24" s="66" customFormat="1" x14ac:dyDescent="0.3">
      <c r="A7" s="328"/>
      <c r="B7" s="65"/>
      <c r="C7" s="313">
        <f>'Protein intake'!$B$9/1000*365</f>
        <v>18.578500000000002</v>
      </c>
      <c r="D7" s="313">
        <f>'Protein intake'!$B$9/1000*365</f>
        <v>18.578500000000002</v>
      </c>
      <c r="E7" s="313">
        <f>'Protein intake'!$B$9/1000*365</f>
        <v>18.578500000000002</v>
      </c>
      <c r="F7" s="313">
        <f>'Protein intake'!$B$9/1000*365</f>
        <v>18.578500000000002</v>
      </c>
      <c r="G7" s="313">
        <f>'Protein intake'!$F$9/1000*365</f>
        <v>20.001999999999999</v>
      </c>
      <c r="H7" s="313">
        <f>'Protein intake'!$F$9/1000*365</f>
        <v>20.001999999999999</v>
      </c>
      <c r="I7" s="313">
        <f>'Protein intake'!$L$9/1000*365</f>
        <v>20.713750000000001</v>
      </c>
      <c r="J7" s="313">
        <f>'Protein intake'!$L$9/1000*365</f>
        <v>20.713750000000001</v>
      </c>
      <c r="K7" s="313">
        <f>'Protein intake'!$L$9/1000*365</f>
        <v>20.713750000000001</v>
      </c>
      <c r="L7" s="315">
        <f>'Protein intake'!$L$9/1000*365</f>
        <v>20.713750000000001</v>
      </c>
      <c r="M7" s="313">
        <f>'Protein intake'!$L$9/1000*365</f>
        <v>20.713750000000001</v>
      </c>
      <c r="N7" s="313">
        <f>'Protein intake'!$L$9/1000*365</f>
        <v>20.713750000000001</v>
      </c>
      <c r="O7" s="313">
        <f>'Protein intake'!$L$9/1000*365</f>
        <v>20.713750000000001</v>
      </c>
      <c r="P7" s="314">
        <f>'Protein intake'!$L$9/1000*365</f>
        <v>20.713750000000001</v>
      </c>
    </row>
    <row r="8" spans="1:24" s="66" customFormat="1" x14ac:dyDescent="0.3">
      <c r="A8" s="382"/>
      <c r="B8" s="69"/>
      <c r="C8" s="335"/>
      <c r="D8" s="69"/>
      <c r="E8" s="75"/>
      <c r="F8" s="75"/>
      <c r="G8" s="75"/>
      <c r="H8" s="75"/>
      <c r="I8" s="75"/>
      <c r="J8" s="75"/>
      <c r="K8" s="380"/>
      <c r="L8" s="380"/>
      <c r="N8" s="380"/>
    </row>
    <row r="9" spans="1:24" s="66" customFormat="1" x14ac:dyDescent="0.3">
      <c r="A9" s="382"/>
      <c r="B9" s="76"/>
      <c r="C9" s="76"/>
      <c r="D9" s="76"/>
      <c r="E9" s="70"/>
      <c r="F9" s="70"/>
      <c r="G9" s="70"/>
      <c r="H9" s="70"/>
      <c r="I9" s="70"/>
      <c r="J9" s="70"/>
      <c r="K9" s="380"/>
      <c r="L9" s="380"/>
      <c r="N9" s="380"/>
    </row>
    <row r="10" spans="1:24" s="63" customFormat="1" ht="30" customHeight="1" x14ac:dyDescent="0.3">
      <c r="A10" s="375" t="s">
        <v>335</v>
      </c>
      <c r="B10" s="59"/>
      <c r="C10" s="60">
        <v>2005</v>
      </c>
      <c r="D10" s="60">
        <v>2006</v>
      </c>
      <c r="E10" s="60">
        <v>2007</v>
      </c>
      <c r="F10" s="60">
        <v>2008</v>
      </c>
      <c r="G10" s="60">
        <v>2009</v>
      </c>
      <c r="H10" s="60">
        <v>2010</v>
      </c>
      <c r="I10" s="60">
        <v>2011</v>
      </c>
      <c r="J10" s="60">
        <v>2012</v>
      </c>
      <c r="K10" s="60">
        <v>2013</v>
      </c>
      <c r="L10" s="60">
        <v>2012</v>
      </c>
      <c r="M10" s="60">
        <v>2015</v>
      </c>
      <c r="N10" s="60">
        <v>2016</v>
      </c>
      <c r="O10" s="60">
        <v>2017</v>
      </c>
      <c r="P10" s="61">
        <v>2018</v>
      </c>
      <c r="Q10" s="66"/>
      <c r="R10" s="66"/>
      <c r="S10" s="66"/>
      <c r="T10" s="66"/>
      <c r="U10" s="66"/>
      <c r="V10" s="66"/>
      <c r="W10" s="66"/>
      <c r="X10" s="66"/>
    </row>
    <row r="11" spans="1:24" ht="15.75" customHeight="1" x14ac:dyDescent="0.3">
      <c r="A11" s="336"/>
      <c r="B11" s="78"/>
      <c r="C11" s="41">
        <v>0.16</v>
      </c>
      <c r="D11" s="41">
        <v>0.16</v>
      </c>
      <c r="E11" s="42">
        <v>0.16</v>
      </c>
      <c r="F11" s="42">
        <v>0.16</v>
      </c>
      <c r="G11" s="42">
        <v>0.16</v>
      </c>
      <c r="H11" s="42">
        <v>0.16</v>
      </c>
      <c r="I11" s="42">
        <v>0.16</v>
      </c>
      <c r="J11" s="42">
        <v>0.16</v>
      </c>
      <c r="K11" s="43">
        <v>0.16</v>
      </c>
      <c r="L11" s="43">
        <v>0.16</v>
      </c>
      <c r="M11" s="43">
        <v>0.16</v>
      </c>
      <c r="N11" s="43">
        <v>0.16</v>
      </c>
      <c r="O11" s="43">
        <v>0.16</v>
      </c>
      <c r="P11" s="44">
        <v>0.16</v>
      </c>
      <c r="Q11" s="66"/>
      <c r="R11" s="66"/>
      <c r="S11" s="66"/>
      <c r="T11" s="66"/>
      <c r="U11" s="66"/>
      <c r="V11" s="66"/>
      <c r="W11" s="66"/>
      <c r="X11" s="66"/>
    </row>
    <row r="12" spans="1:24" ht="15.75" customHeight="1" x14ac:dyDescent="0.3">
      <c r="A12" s="383"/>
      <c r="B12" s="76"/>
      <c r="C12" s="76"/>
      <c r="D12" s="76"/>
      <c r="E12" s="75"/>
      <c r="F12" s="75"/>
      <c r="G12" s="75"/>
      <c r="H12" s="75"/>
      <c r="I12" s="75"/>
      <c r="J12" s="75"/>
      <c r="K12" s="55"/>
      <c r="L12" s="55"/>
      <c r="N12" s="380"/>
      <c r="O12" s="66"/>
      <c r="P12" s="66"/>
      <c r="Q12" s="66"/>
      <c r="R12" s="66"/>
      <c r="S12" s="66"/>
      <c r="T12" s="66"/>
      <c r="U12" s="66"/>
      <c r="V12" s="66"/>
      <c r="W12" s="66"/>
      <c r="X12" s="66"/>
    </row>
    <row r="13" spans="1:24" x14ac:dyDescent="0.3">
      <c r="A13" s="383"/>
      <c r="B13" s="76"/>
      <c r="C13" s="76"/>
      <c r="D13" s="76"/>
      <c r="E13" s="75"/>
      <c r="F13" s="81"/>
      <c r="G13" s="81"/>
      <c r="H13" s="81"/>
      <c r="I13" s="81"/>
      <c r="J13" s="81"/>
      <c r="K13" s="55"/>
      <c r="L13" s="55"/>
      <c r="N13" s="380"/>
      <c r="O13" s="66"/>
      <c r="P13" s="66"/>
      <c r="Q13" s="66"/>
      <c r="R13" s="66"/>
      <c r="S13" s="66"/>
      <c r="T13" s="66"/>
      <c r="U13" s="66"/>
      <c r="V13" s="66"/>
      <c r="W13" s="66"/>
      <c r="X13" s="66"/>
    </row>
    <row r="14" spans="1:24" ht="33.6" x14ac:dyDescent="0.3">
      <c r="A14" s="375" t="s">
        <v>336</v>
      </c>
      <c r="B14" s="59"/>
      <c r="C14" s="60">
        <v>2005</v>
      </c>
      <c r="D14" s="60">
        <v>2006</v>
      </c>
      <c r="E14" s="60">
        <v>2007</v>
      </c>
      <c r="F14" s="60">
        <v>2008</v>
      </c>
      <c r="G14" s="60">
        <v>2009</v>
      </c>
      <c r="H14" s="60">
        <v>2010</v>
      </c>
      <c r="I14" s="60">
        <v>2011</v>
      </c>
      <c r="J14" s="60">
        <v>2012</v>
      </c>
      <c r="K14" s="60">
        <v>2013</v>
      </c>
      <c r="L14" s="60">
        <v>2014</v>
      </c>
      <c r="M14" s="60">
        <v>2015</v>
      </c>
      <c r="N14" s="60">
        <v>2016</v>
      </c>
      <c r="O14" s="60">
        <v>2017</v>
      </c>
      <c r="P14" s="61">
        <v>2018</v>
      </c>
      <c r="Q14" s="66"/>
      <c r="R14" s="66"/>
      <c r="S14" s="66"/>
      <c r="T14" s="66"/>
      <c r="U14" s="66"/>
      <c r="V14" s="66"/>
      <c r="W14" s="66"/>
      <c r="X14" s="66"/>
    </row>
    <row r="15" spans="1:24" ht="15.75" customHeight="1" x14ac:dyDescent="0.3">
      <c r="A15" s="336"/>
      <c r="B15" s="78"/>
      <c r="C15" s="74">
        <v>1.4</v>
      </c>
      <c r="D15" s="74">
        <v>1.4</v>
      </c>
      <c r="E15" s="74">
        <v>1.4</v>
      </c>
      <c r="F15" s="74">
        <v>1.4</v>
      </c>
      <c r="G15" s="74">
        <v>1.4</v>
      </c>
      <c r="H15" s="74">
        <v>1.4</v>
      </c>
      <c r="I15" s="74">
        <v>1.4</v>
      </c>
      <c r="J15" s="74">
        <v>1.4</v>
      </c>
      <c r="K15" s="145">
        <v>1.4</v>
      </c>
      <c r="L15" s="145">
        <v>1.4</v>
      </c>
      <c r="M15" s="145">
        <v>1.4</v>
      </c>
      <c r="N15" s="145">
        <v>1.4</v>
      </c>
      <c r="O15" s="145">
        <v>1.4</v>
      </c>
      <c r="P15" s="146">
        <v>1.4</v>
      </c>
      <c r="Q15" s="66"/>
      <c r="R15" s="66"/>
      <c r="S15" s="66"/>
      <c r="T15" s="66"/>
      <c r="U15" s="66"/>
      <c r="V15" s="66"/>
      <c r="W15" s="66"/>
      <c r="X15" s="66"/>
    </row>
    <row r="16" spans="1:24" ht="15.75" customHeight="1" x14ac:dyDescent="0.3">
      <c r="A16" s="383"/>
      <c r="B16" s="76"/>
      <c r="C16" s="76"/>
      <c r="D16" s="76"/>
      <c r="E16" s="75"/>
      <c r="F16" s="75"/>
      <c r="G16" s="75"/>
      <c r="H16" s="75"/>
      <c r="I16" s="75"/>
      <c r="J16" s="75"/>
      <c r="K16" s="55"/>
      <c r="L16" s="55"/>
      <c r="N16" s="380"/>
      <c r="O16" s="66"/>
      <c r="P16" s="66"/>
      <c r="Q16" s="66"/>
      <c r="R16" s="66"/>
      <c r="S16" s="66"/>
      <c r="T16" s="66"/>
      <c r="U16" s="66"/>
      <c r="V16" s="66"/>
      <c r="W16" s="66"/>
      <c r="X16" s="66"/>
    </row>
    <row r="17" spans="1:16" x14ac:dyDescent="0.3">
      <c r="A17" s="383"/>
      <c r="B17" s="76"/>
      <c r="C17" s="76"/>
      <c r="D17" s="76"/>
      <c r="E17" s="82"/>
      <c r="F17" s="82"/>
      <c r="G17" s="82"/>
      <c r="H17" s="82"/>
      <c r="I17" s="82"/>
      <c r="J17" s="82"/>
      <c r="K17" s="55"/>
      <c r="L17" s="55"/>
      <c r="N17" s="55"/>
    </row>
    <row r="18" spans="1:16" s="63" customFormat="1" ht="51.6" x14ac:dyDescent="0.3">
      <c r="A18" s="375" t="s">
        <v>337</v>
      </c>
      <c r="B18" s="59"/>
      <c r="C18" s="60">
        <v>2005</v>
      </c>
      <c r="D18" s="60">
        <v>2006</v>
      </c>
      <c r="E18" s="60">
        <v>2007</v>
      </c>
      <c r="F18" s="60">
        <v>2008</v>
      </c>
      <c r="G18" s="60">
        <v>2009</v>
      </c>
      <c r="H18" s="60">
        <v>2010</v>
      </c>
      <c r="I18" s="60">
        <v>2011</v>
      </c>
      <c r="J18" s="60">
        <v>2012</v>
      </c>
      <c r="K18" s="60">
        <v>2013</v>
      </c>
      <c r="L18" s="60">
        <v>2014</v>
      </c>
      <c r="M18" s="60">
        <v>2015</v>
      </c>
      <c r="N18" s="60">
        <v>2016</v>
      </c>
      <c r="O18" s="60">
        <v>2017</v>
      </c>
      <c r="P18" s="61">
        <v>2018</v>
      </c>
    </row>
    <row r="19" spans="1:16" x14ac:dyDescent="0.3">
      <c r="A19" s="336"/>
      <c r="B19" s="78"/>
      <c r="C19" s="41">
        <v>1.25</v>
      </c>
      <c r="D19" s="41">
        <v>1.25</v>
      </c>
      <c r="E19" s="42">
        <v>1.25</v>
      </c>
      <c r="F19" s="42">
        <v>1.25</v>
      </c>
      <c r="G19" s="42">
        <v>1.25</v>
      </c>
      <c r="H19" s="42">
        <v>1.25</v>
      </c>
      <c r="I19" s="42">
        <v>1.25</v>
      </c>
      <c r="J19" s="42">
        <v>1.25</v>
      </c>
      <c r="K19" s="43">
        <v>1.25</v>
      </c>
      <c r="L19" s="43">
        <v>1.25</v>
      </c>
      <c r="M19" s="43">
        <v>1.25</v>
      </c>
      <c r="N19" s="43">
        <v>1.25</v>
      </c>
      <c r="O19" s="43">
        <v>1.25</v>
      </c>
      <c r="P19" s="44">
        <v>1.25</v>
      </c>
    </row>
    <row r="20" spans="1:16" x14ac:dyDescent="0.3">
      <c r="A20" s="383"/>
      <c r="B20" s="76"/>
      <c r="C20" s="76"/>
      <c r="D20" s="76"/>
      <c r="E20" s="75"/>
      <c r="F20" s="75"/>
      <c r="G20" s="75"/>
      <c r="H20" s="75"/>
      <c r="I20" s="75"/>
      <c r="J20" s="75"/>
      <c r="K20" s="55"/>
      <c r="L20" s="55"/>
      <c r="N20" s="55"/>
    </row>
    <row r="21" spans="1:16" x14ac:dyDescent="0.3">
      <c r="A21" s="383"/>
      <c r="B21" s="76"/>
      <c r="C21" s="76"/>
      <c r="D21" s="76"/>
      <c r="E21" s="82"/>
      <c r="F21" s="82"/>
      <c r="G21" s="82"/>
      <c r="H21" s="82"/>
      <c r="I21" s="82"/>
      <c r="J21" s="82"/>
      <c r="K21" s="55"/>
      <c r="L21" s="55"/>
      <c r="N21" s="55"/>
    </row>
    <row r="22" spans="1:16" s="49" customFormat="1" ht="15.75" customHeight="1" x14ac:dyDescent="0.3">
      <c r="A22" s="375" t="s">
        <v>338</v>
      </c>
      <c r="B22" s="376"/>
      <c r="C22" s="50"/>
      <c r="D22" s="50"/>
      <c r="E22" s="91"/>
      <c r="F22" s="91"/>
      <c r="G22" s="91"/>
      <c r="H22" s="91"/>
      <c r="I22" s="91"/>
      <c r="J22" s="91"/>
      <c r="K22" s="89"/>
      <c r="L22" s="89"/>
      <c r="N22" s="89"/>
    </row>
    <row r="23" spans="1:16" s="49" customFormat="1" ht="15.75" customHeight="1" x14ac:dyDescent="0.3">
      <c r="A23" s="94">
        <v>0</v>
      </c>
      <c r="B23" s="93" t="s">
        <v>47</v>
      </c>
      <c r="C23" s="50"/>
      <c r="D23" s="50"/>
      <c r="E23" s="51"/>
      <c r="F23" s="48"/>
      <c r="G23" s="48"/>
      <c r="H23" s="48"/>
      <c r="I23" s="48"/>
      <c r="J23" s="48"/>
      <c r="K23" s="89"/>
      <c r="L23" s="89"/>
      <c r="N23" s="89"/>
    </row>
    <row r="24" spans="1:16" s="49" customFormat="1" ht="15.75" customHeight="1" x14ac:dyDescent="0.3">
      <c r="A24" s="339"/>
      <c r="B24" s="50"/>
      <c r="C24" s="50"/>
      <c r="D24" s="50"/>
      <c r="E24" s="51"/>
      <c r="F24" s="48"/>
      <c r="G24" s="48"/>
      <c r="H24" s="48"/>
      <c r="I24" s="48"/>
      <c r="J24" s="48"/>
      <c r="K24" s="89"/>
      <c r="L24" s="89"/>
      <c r="N24" s="89"/>
    </row>
    <row r="25" spans="1:16" s="49" customFormat="1" ht="15.75" customHeight="1" x14ac:dyDescent="0.3">
      <c r="A25" s="339"/>
      <c r="B25" s="50"/>
      <c r="C25" s="50"/>
      <c r="D25" s="50"/>
      <c r="E25" s="51"/>
      <c r="F25" s="48"/>
      <c r="G25" s="48"/>
      <c r="H25" s="48"/>
      <c r="I25" s="48"/>
      <c r="J25" s="48"/>
      <c r="K25" s="89"/>
      <c r="L25" s="89"/>
      <c r="N25" s="89"/>
    </row>
    <row r="26" spans="1:16" ht="33.6" x14ac:dyDescent="0.3">
      <c r="A26" s="375" t="s">
        <v>339</v>
      </c>
      <c r="B26" s="115" t="s">
        <v>47</v>
      </c>
      <c r="C26" s="60">
        <v>2005</v>
      </c>
      <c r="D26" s="60">
        <v>2006</v>
      </c>
      <c r="E26" s="60">
        <v>2007</v>
      </c>
      <c r="F26" s="60">
        <v>2008</v>
      </c>
      <c r="G26" s="60">
        <v>2009</v>
      </c>
      <c r="H26" s="60">
        <v>2010</v>
      </c>
      <c r="I26" s="60">
        <v>2011</v>
      </c>
      <c r="J26" s="60">
        <v>2012</v>
      </c>
      <c r="K26" s="60">
        <v>2013</v>
      </c>
      <c r="L26" s="60">
        <v>2014</v>
      </c>
      <c r="M26" s="60">
        <v>2015</v>
      </c>
      <c r="N26" s="60">
        <v>2016</v>
      </c>
      <c r="O26" s="60">
        <v>2017</v>
      </c>
      <c r="P26" s="61">
        <v>2018</v>
      </c>
    </row>
    <row r="27" spans="1:16" s="49" customFormat="1" x14ac:dyDescent="0.3">
      <c r="A27" s="340"/>
      <c r="B27" s="84"/>
      <c r="C27" s="315">
        <f>(C3*C7*C11*C15*C19)-$A$23</f>
        <v>123666639.32811999</v>
      </c>
      <c r="D27" s="315">
        <f t="shared" ref="D27:L27" si="0">(D3*D7*D11*D15*D19)-$A$23</f>
        <v>127521376.73484999</v>
      </c>
      <c r="E27" s="315">
        <f t="shared" si="0"/>
        <v>131376114.14158002</v>
      </c>
      <c r="F27" s="315">
        <f t="shared" si="0"/>
        <v>135230851.54831001</v>
      </c>
      <c r="G27" s="315">
        <f t="shared" si="0"/>
        <v>149742441.54687998</v>
      </c>
      <c r="H27" s="315">
        <f t="shared" si="0"/>
        <v>153892532.11443996</v>
      </c>
      <c r="I27" s="315">
        <f t="shared" si="0"/>
        <v>163666402.13874999</v>
      </c>
      <c r="J27" s="315">
        <f t="shared" si="0"/>
        <v>169494618.92832422</v>
      </c>
      <c r="K27" s="315">
        <f t="shared" si="0"/>
        <v>175322835.71789846</v>
      </c>
      <c r="L27" s="315">
        <f t="shared" si="0"/>
        <v>93863706.919282407</v>
      </c>
      <c r="M27" s="315">
        <f>(M3*M7*M11*M15*M19)-$A$23</f>
        <v>97233125.186278746</v>
      </c>
      <c r="N27" s="315">
        <f t="shared" ref="N27:P27" si="1">(N3*N7*N11*N15*N19)-$A$23</f>
        <v>100274965.34653954</v>
      </c>
      <c r="O27" s="315">
        <f t="shared" si="1"/>
        <v>103316805.50680032</v>
      </c>
      <c r="P27" s="316">
        <f t="shared" si="1"/>
        <v>106358645.66706114</v>
      </c>
    </row>
    <row r="28" spans="1:16" s="49" customFormat="1" x14ac:dyDescent="0.3">
      <c r="A28" s="384"/>
      <c r="B28" s="85"/>
      <c r="C28" s="85"/>
      <c r="D28" s="85"/>
      <c r="E28" s="86"/>
      <c r="F28" s="86"/>
      <c r="G28" s="86"/>
      <c r="H28" s="86"/>
      <c r="I28" s="86"/>
      <c r="J28" s="86"/>
      <c r="K28" s="89"/>
      <c r="L28" s="89"/>
      <c r="N28" s="89"/>
    </row>
    <row r="29" spans="1:16" s="49" customFormat="1" x14ac:dyDescent="0.3">
      <c r="A29" s="384"/>
      <c r="B29" s="85"/>
      <c r="C29" s="85"/>
      <c r="D29" s="85"/>
      <c r="E29" s="87"/>
      <c r="F29" s="87"/>
      <c r="G29" s="87"/>
      <c r="H29" s="87"/>
      <c r="I29" s="87"/>
      <c r="J29" s="87"/>
      <c r="K29" s="89"/>
      <c r="L29" s="89"/>
      <c r="N29" s="89"/>
    </row>
    <row r="30" spans="1:16" ht="33.6" x14ac:dyDescent="0.3">
      <c r="A30" s="375" t="s">
        <v>340</v>
      </c>
      <c r="B30" s="59" t="s">
        <v>48</v>
      </c>
      <c r="C30" s="60">
        <v>2005</v>
      </c>
      <c r="D30" s="60">
        <v>2006</v>
      </c>
      <c r="E30" s="60">
        <v>2007</v>
      </c>
      <c r="F30" s="60">
        <v>2008</v>
      </c>
      <c r="G30" s="60">
        <v>2009</v>
      </c>
      <c r="H30" s="60">
        <v>2010</v>
      </c>
      <c r="I30" s="60">
        <v>2011</v>
      </c>
      <c r="J30" s="60">
        <v>2012</v>
      </c>
      <c r="K30" s="60">
        <v>2013</v>
      </c>
      <c r="L30" s="60">
        <v>2014</v>
      </c>
      <c r="M30" s="60">
        <v>2015</v>
      </c>
      <c r="N30" s="60">
        <v>2016</v>
      </c>
      <c r="O30" s="60">
        <v>2017</v>
      </c>
      <c r="P30" s="61">
        <v>2018</v>
      </c>
    </row>
    <row r="31" spans="1:16" s="49" customFormat="1" x14ac:dyDescent="0.3">
      <c r="A31" s="342"/>
      <c r="B31" s="343"/>
      <c r="C31" s="315">
        <v>5.0000000000000001E-3</v>
      </c>
      <c r="D31" s="315">
        <v>5.0000000000000001E-3</v>
      </c>
      <c r="E31" s="315">
        <v>5.0000000000000001E-3</v>
      </c>
      <c r="F31" s="315">
        <v>5.0000000000000001E-3</v>
      </c>
      <c r="G31" s="315">
        <v>5.0000000000000001E-3</v>
      </c>
      <c r="H31" s="315">
        <v>5.0000000000000001E-3</v>
      </c>
      <c r="I31" s="315">
        <v>5.0000000000000001E-3</v>
      </c>
      <c r="J31" s="315">
        <v>5.0000000000000001E-3</v>
      </c>
      <c r="K31" s="315">
        <v>5.0000000000000001E-3</v>
      </c>
      <c r="L31" s="315">
        <v>5.0000000000000001E-3</v>
      </c>
      <c r="M31" s="315">
        <v>5.0000000000000001E-3</v>
      </c>
      <c r="N31" s="315">
        <v>5.0000000000000001E-3</v>
      </c>
      <c r="O31" s="315">
        <v>5.0000000000000001E-3</v>
      </c>
      <c r="P31" s="316">
        <v>5.0000000000000001E-3</v>
      </c>
    </row>
    <row r="32" spans="1:16" s="49" customFormat="1" x14ac:dyDescent="0.3">
      <c r="A32" s="385"/>
      <c r="B32" s="90"/>
      <c r="C32" s="90"/>
      <c r="D32" s="90"/>
      <c r="E32" s="86"/>
      <c r="F32" s="86"/>
      <c r="G32" s="86"/>
      <c r="H32" s="86"/>
      <c r="I32" s="86"/>
      <c r="J32" s="86"/>
      <c r="K32" s="89"/>
      <c r="L32" s="89"/>
      <c r="N32" s="89"/>
    </row>
    <row r="33" spans="1:16" s="49" customFormat="1" ht="15.75" customHeight="1" x14ac:dyDescent="0.3">
      <c r="A33" s="385"/>
      <c r="B33" s="89"/>
      <c r="C33" s="89"/>
      <c r="D33" s="89"/>
      <c r="E33" s="51"/>
      <c r="F33" s="51"/>
      <c r="G33" s="51"/>
      <c r="H33" s="51"/>
      <c r="I33" s="51"/>
      <c r="J33" s="51"/>
      <c r="K33" s="89"/>
      <c r="L33" s="89"/>
      <c r="N33" s="89"/>
    </row>
    <row r="34" spans="1:16" s="49" customFormat="1" ht="15" customHeight="1" x14ac:dyDescent="0.3">
      <c r="A34" s="345" t="s">
        <v>49</v>
      </c>
      <c r="B34" s="346"/>
      <c r="C34" s="346"/>
      <c r="D34" s="346"/>
      <c r="E34" s="51"/>
      <c r="F34" s="51"/>
      <c r="G34" s="51"/>
      <c r="H34" s="51"/>
      <c r="I34" s="51"/>
      <c r="J34" s="51"/>
      <c r="K34" s="89"/>
      <c r="L34" s="89"/>
      <c r="N34" s="89"/>
    </row>
    <row r="35" spans="1:16" s="49" customFormat="1" x14ac:dyDescent="0.3">
      <c r="A35" s="347">
        <f>44/28</f>
        <v>1.5714285714285714</v>
      </c>
      <c r="B35" s="85"/>
      <c r="C35" s="85"/>
      <c r="D35" s="85"/>
      <c r="E35" s="51"/>
      <c r="F35" s="51"/>
      <c r="G35" s="51"/>
      <c r="H35" s="51"/>
      <c r="I35" s="51"/>
      <c r="J35" s="51"/>
      <c r="K35" s="89"/>
      <c r="L35" s="89"/>
      <c r="N35" s="89"/>
    </row>
    <row r="36" spans="1:16" s="49" customFormat="1" x14ac:dyDescent="0.3">
      <c r="A36" s="386"/>
      <c r="B36" s="89"/>
      <c r="C36" s="89"/>
      <c r="D36" s="89"/>
      <c r="E36" s="51"/>
      <c r="F36" s="51"/>
      <c r="G36" s="51"/>
      <c r="H36" s="51"/>
      <c r="I36" s="51"/>
      <c r="J36" s="51"/>
      <c r="K36" s="89"/>
      <c r="L36" s="89"/>
      <c r="N36" s="89"/>
    </row>
    <row r="37" spans="1:16" s="49" customFormat="1" x14ac:dyDescent="0.3">
      <c r="A37" s="385"/>
      <c r="B37" s="90"/>
      <c r="C37" s="90"/>
      <c r="D37" s="90"/>
      <c r="E37" s="51"/>
      <c r="F37" s="51"/>
      <c r="G37" s="51"/>
      <c r="H37" s="51"/>
      <c r="I37" s="51"/>
      <c r="J37" s="51"/>
      <c r="K37" s="89"/>
      <c r="L37" s="89"/>
      <c r="N37" s="89"/>
    </row>
    <row r="38" spans="1:16" ht="47.25" customHeight="1" x14ac:dyDescent="0.3">
      <c r="A38" s="681" t="s">
        <v>115</v>
      </c>
      <c r="B38" s="682"/>
      <c r="C38" s="60">
        <v>2005</v>
      </c>
      <c r="D38" s="60">
        <v>2006</v>
      </c>
      <c r="E38" s="348">
        <v>2007</v>
      </c>
      <c r="F38" s="348">
        <v>2008</v>
      </c>
      <c r="G38" s="348">
        <v>2009</v>
      </c>
      <c r="H38" s="348">
        <v>2010</v>
      </c>
      <c r="I38" s="348">
        <v>2011</v>
      </c>
      <c r="J38" s="348">
        <v>2012</v>
      </c>
      <c r="K38" s="60">
        <v>2013</v>
      </c>
      <c r="L38" s="60">
        <v>2014</v>
      </c>
      <c r="M38" s="60">
        <v>2015</v>
      </c>
      <c r="N38" s="60">
        <v>2016</v>
      </c>
      <c r="O38" s="60">
        <v>2017</v>
      </c>
      <c r="P38" s="61">
        <v>2018</v>
      </c>
    </row>
    <row r="39" spans="1:16" x14ac:dyDescent="0.3">
      <c r="A39" s="328"/>
      <c r="B39" s="65"/>
      <c r="C39" s="349">
        <f>C27*C31*$A$35/10^3</f>
        <v>971.66645186379992</v>
      </c>
      <c r="D39" s="349">
        <f t="shared" ref="D39:L39" si="2">D27*D31*$A$35/10^3</f>
        <v>1001.95367434525</v>
      </c>
      <c r="E39" s="349">
        <f t="shared" si="2"/>
        <v>1032.2408968267002</v>
      </c>
      <c r="F39" s="349">
        <f t="shared" si="2"/>
        <v>1062.5281193081501</v>
      </c>
      <c r="G39" s="349">
        <f t="shared" si="2"/>
        <v>1176.5477550112</v>
      </c>
      <c r="H39" s="349">
        <f t="shared" si="2"/>
        <v>1209.1556094705998</v>
      </c>
      <c r="I39" s="349">
        <f t="shared" si="2"/>
        <v>1285.95030251875</v>
      </c>
      <c r="J39" s="349">
        <f t="shared" si="2"/>
        <v>1331.7434344368332</v>
      </c>
      <c r="K39" s="349">
        <f t="shared" si="2"/>
        <v>1377.5365663549164</v>
      </c>
      <c r="L39" s="349">
        <f t="shared" si="2"/>
        <v>737.50055436579032</v>
      </c>
      <c r="M39" s="349">
        <f>M27*M31*$A$35/10^3</f>
        <v>763.97455503504739</v>
      </c>
      <c r="N39" s="349">
        <f t="shared" ref="N39:P39" si="3">N27*N31*$A$35/10^3</f>
        <v>787.87472772281069</v>
      </c>
      <c r="O39" s="349">
        <f t="shared" si="3"/>
        <v>811.77490041057388</v>
      </c>
      <c r="P39" s="350">
        <f t="shared" si="3"/>
        <v>835.67507309833752</v>
      </c>
    </row>
    <row r="40" spans="1:16" x14ac:dyDescent="0.3">
      <c r="A40" s="382"/>
      <c r="B40" s="69"/>
      <c r="C40" s="69"/>
      <c r="D40" s="69"/>
      <c r="E40" s="121"/>
      <c r="F40" s="121"/>
      <c r="G40" s="121"/>
      <c r="H40" s="121"/>
      <c r="I40" s="121"/>
      <c r="J40" s="121"/>
      <c r="K40" s="55"/>
      <c r="L40" s="55"/>
      <c r="N40" s="55"/>
    </row>
    <row r="41" spans="1:16" x14ac:dyDescent="0.3">
      <c r="A41" s="381"/>
      <c r="B41" s="56"/>
      <c r="C41" s="56"/>
      <c r="D41" s="56"/>
      <c r="E41" s="55"/>
      <c r="F41" s="55"/>
      <c r="G41" s="55"/>
      <c r="H41" s="55"/>
      <c r="I41" s="55"/>
      <c r="J41" s="55"/>
      <c r="K41" s="55"/>
      <c r="L41" s="55"/>
      <c r="N41" s="55"/>
    </row>
    <row r="42" spans="1:16" ht="47.25" customHeight="1" x14ac:dyDescent="0.3">
      <c r="A42" s="681" t="s">
        <v>113</v>
      </c>
      <c r="B42" s="682"/>
      <c r="C42" s="351">
        <v>2005</v>
      </c>
      <c r="D42" s="352">
        <v>2006</v>
      </c>
      <c r="E42" s="348">
        <v>2007</v>
      </c>
      <c r="F42" s="348">
        <v>2008</v>
      </c>
      <c r="G42" s="348">
        <v>2009</v>
      </c>
      <c r="H42" s="348">
        <v>2010</v>
      </c>
      <c r="I42" s="348">
        <v>2011</v>
      </c>
      <c r="J42" s="348">
        <v>2012</v>
      </c>
      <c r="K42" s="60">
        <v>2013</v>
      </c>
      <c r="L42" s="60">
        <v>2014</v>
      </c>
      <c r="M42" s="60">
        <v>2015</v>
      </c>
      <c r="N42" s="60">
        <v>2016</v>
      </c>
      <c r="O42" s="60">
        <v>2017</v>
      </c>
      <c r="P42" s="61">
        <v>2018</v>
      </c>
    </row>
    <row r="43" spans="1:16" x14ac:dyDescent="0.3">
      <c r="A43" s="328"/>
      <c r="B43" s="65"/>
      <c r="C43" s="118">
        <f>C39*310</f>
        <v>301216.60007777798</v>
      </c>
      <c r="D43" s="118">
        <f>D39*310</f>
        <v>310605.63904702751</v>
      </c>
      <c r="E43" s="118">
        <f>E39*310</f>
        <v>319994.67801627709</v>
      </c>
      <c r="F43" s="118">
        <f t="shared" ref="F43:L43" si="4">F39*310</f>
        <v>329383.71698552649</v>
      </c>
      <c r="G43" s="118">
        <f t="shared" si="4"/>
        <v>364729.80405347201</v>
      </c>
      <c r="H43" s="118">
        <f t="shared" si="4"/>
        <v>374838.23893588595</v>
      </c>
      <c r="I43" s="118">
        <f t="shared" si="4"/>
        <v>398644.59378081252</v>
      </c>
      <c r="J43" s="118">
        <f t="shared" si="4"/>
        <v>412840.46467541828</v>
      </c>
      <c r="K43" s="118">
        <f t="shared" si="4"/>
        <v>427036.33557002409</v>
      </c>
      <c r="L43" s="118">
        <f t="shared" si="4"/>
        <v>228625.171853395</v>
      </c>
      <c r="M43" s="118">
        <f>M39*310</f>
        <v>236832.11206086469</v>
      </c>
      <c r="N43" s="118">
        <f t="shared" ref="N43:P43" si="5">N39*310</f>
        <v>244241.16559407132</v>
      </c>
      <c r="O43" s="118">
        <f t="shared" si="5"/>
        <v>251650.2191272779</v>
      </c>
      <c r="P43" s="119">
        <f t="shared" si="5"/>
        <v>259059.27266048462</v>
      </c>
    </row>
    <row r="44" spans="1:16" x14ac:dyDescent="0.3">
      <c r="E44" s="354"/>
      <c r="G44" s="354"/>
    </row>
    <row r="46" spans="1:16" x14ac:dyDescent="0.3">
      <c r="A46" s="122"/>
      <c r="C46" s="50"/>
      <c r="D46" s="50"/>
    </row>
    <row r="47" spans="1:16" x14ac:dyDescent="0.3">
      <c r="A47" s="122"/>
      <c r="C47" s="124"/>
      <c r="D47" s="124"/>
    </row>
    <row r="48" spans="1:16" x14ac:dyDescent="0.3">
      <c r="A48" s="122"/>
      <c r="C48" s="355"/>
      <c r="D48" s="355"/>
    </row>
  </sheetData>
  <mergeCells count="2">
    <mergeCell ref="A38:B38"/>
    <mergeCell ref="A42:B42"/>
  </mergeCells>
  <pageMargins left="0.25" right="0.25" top="0.75" bottom="0.75" header="0.3" footer="0.3"/>
  <pageSetup paperSize="9" scale="51" fitToHeight="0" orientation="landscape" horizontalDpi="4294967293" verticalDpi="4294967293"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C000"/>
    <pageSetUpPr fitToPage="1"/>
  </sheetPr>
  <dimension ref="A1:Z83"/>
  <sheetViews>
    <sheetView zoomScale="85" zoomScaleNormal="85" zoomScalePageLayoutView="70" workbookViewId="0">
      <selection activeCell="P35" sqref="P35:P36"/>
    </sheetView>
  </sheetViews>
  <sheetFormatPr defaultColWidth="8.6640625" defaultRowHeight="15.6" x14ac:dyDescent="0.3"/>
  <cols>
    <col min="1" max="1" width="41" style="57" customWidth="1"/>
    <col min="2" max="2" width="20" style="122" customWidth="1"/>
    <col min="3" max="3" width="27" style="122" customWidth="1"/>
    <col min="4" max="4" width="29.6640625" style="122" customWidth="1"/>
    <col min="5" max="5" width="25.6640625" style="122" customWidth="1"/>
    <col min="6" max="12" width="25.6640625" style="57" customWidth="1"/>
    <col min="13" max="13" width="24.6640625" style="57" bestFit="1" customWidth="1"/>
    <col min="14" max="15" width="21.6640625" style="57" customWidth="1"/>
    <col min="16" max="16" width="22" style="57" customWidth="1"/>
    <col min="17" max="17" width="18.6640625" style="57" customWidth="1"/>
    <col min="18" max="18" width="19.33203125" style="57" bestFit="1" customWidth="1"/>
    <col min="19" max="19" width="19.33203125" style="57" customWidth="1"/>
    <col min="20" max="20" width="18" style="57" customWidth="1"/>
    <col min="21" max="21" width="15.44140625" style="57" bestFit="1" customWidth="1"/>
    <col min="22" max="22" width="15.33203125" style="57" customWidth="1"/>
    <col min="23" max="23" width="16.44140625" style="57" customWidth="1"/>
    <col min="24" max="194" width="8.6640625" style="57" customWidth="1"/>
    <col min="195" max="195" width="43.44140625" style="57" customWidth="1"/>
    <col min="196" max="202" width="18.6640625" style="57" customWidth="1"/>
    <col min="203" max="203" width="15.44140625" style="57" customWidth="1"/>
    <col min="204" max="204" width="12.33203125" style="57" customWidth="1"/>
    <col min="205" max="205" width="14.33203125" style="57" customWidth="1"/>
    <col min="206" max="206" width="12.33203125" style="57" customWidth="1"/>
    <col min="207" max="207" width="12.6640625" style="57" customWidth="1"/>
    <col min="208" max="209" width="12.44140625" style="57" customWidth="1"/>
    <col min="210" max="210" width="12.33203125" style="57" customWidth="1"/>
    <col min="211" max="216" width="11.44140625" style="57" bestFit="1" customWidth="1"/>
    <col min="217" max="217" width="13.6640625" style="57" bestFit="1" customWidth="1"/>
    <col min="218" max="222" width="11.44140625" style="57" bestFit="1" customWidth="1"/>
    <col min="223" max="223" width="11.6640625" style="57" customWidth="1"/>
    <col min="224" max="224" width="13.44140625" style="57" bestFit="1" customWidth="1"/>
    <col min="225" max="226" width="11.44140625" style="57" bestFit="1" customWidth="1"/>
    <col min="227" max="227" width="13.6640625" style="57" bestFit="1" customWidth="1"/>
    <col min="228" max="233" width="11.44140625" style="57" bestFit="1" customWidth="1"/>
    <col min="234" max="236" width="11.33203125" style="57" bestFit="1" customWidth="1"/>
    <col min="237" max="237" width="13.6640625" style="57" bestFit="1" customWidth="1"/>
    <col min="238" max="242" width="11.33203125" style="57" bestFit="1" customWidth="1"/>
    <col min="243" max="243" width="13.44140625" style="57" customWidth="1"/>
    <col min="244" max="244" width="11.33203125" style="57" bestFit="1" customWidth="1"/>
    <col min="245" max="245" width="15.33203125" style="57" customWidth="1"/>
    <col min="246" max="246" width="13.33203125" style="57" customWidth="1"/>
    <col min="247" max="247" width="15.6640625" style="57" customWidth="1"/>
    <col min="248" max="248" width="14.6640625" style="57" customWidth="1"/>
    <col min="249" max="249" width="19.33203125" style="57" customWidth="1"/>
    <col min="250" max="250" width="14" style="57" customWidth="1"/>
    <col min="251" max="251" width="15.6640625" style="57" customWidth="1"/>
    <col min="252" max="252" width="17" style="57" customWidth="1"/>
    <col min="253" max="253" width="16.33203125" style="57" customWidth="1"/>
    <col min="254" max="254" width="17.33203125" style="57" customWidth="1"/>
    <col min="255" max="16384" width="8.6640625" style="57"/>
  </cols>
  <sheetData>
    <row r="1" spans="1:22" x14ac:dyDescent="0.3">
      <c r="A1" s="55"/>
      <c r="B1" s="56"/>
      <c r="C1" s="56"/>
      <c r="D1" s="56"/>
      <c r="E1" s="56"/>
      <c r="F1" s="55"/>
      <c r="G1" s="55"/>
      <c r="H1" s="55"/>
      <c r="I1" s="55"/>
      <c r="J1" s="55"/>
      <c r="K1" s="55"/>
    </row>
    <row r="2" spans="1:22" s="63" customFormat="1" ht="16.2" x14ac:dyDescent="0.35">
      <c r="A2" s="58" t="s">
        <v>198</v>
      </c>
      <c r="B2" s="59" t="s">
        <v>137</v>
      </c>
      <c r="C2" s="60">
        <v>2005</v>
      </c>
      <c r="D2" s="60">
        <v>2006</v>
      </c>
      <c r="E2" s="60">
        <v>2007</v>
      </c>
      <c r="F2" s="60">
        <v>2008</v>
      </c>
      <c r="G2" s="60">
        <v>2009</v>
      </c>
      <c r="H2" s="60">
        <v>2010</v>
      </c>
      <c r="I2" s="60">
        <v>2011</v>
      </c>
      <c r="J2" s="60">
        <v>2012</v>
      </c>
      <c r="K2" s="60">
        <v>2013</v>
      </c>
      <c r="L2" s="60">
        <v>2014</v>
      </c>
      <c r="M2" s="60">
        <v>2015</v>
      </c>
      <c r="N2" s="60">
        <v>2016</v>
      </c>
      <c r="O2" s="60">
        <v>2017</v>
      </c>
      <c r="P2" s="61">
        <v>2018</v>
      </c>
      <c r="Q2" s="62"/>
      <c r="R2" s="62"/>
      <c r="S2" s="62"/>
    </row>
    <row r="3" spans="1:22" s="66" customFormat="1" ht="16.2" x14ac:dyDescent="0.35">
      <c r="A3" s="64"/>
      <c r="B3" s="65"/>
      <c r="C3" s="309">
        <f>'State population'!G6</f>
        <v>1212271.5999999996</v>
      </c>
      <c r="D3" s="309">
        <f>'State population'!H6</f>
        <v>1240847.4999999995</v>
      </c>
      <c r="E3" s="309">
        <f>'State population'!I6</f>
        <v>1269423.3999999994</v>
      </c>
      <c r="F3" s="309">
        <f>'State population'!J6</f>
        <v>1297999.2999999993</v>
      </c>
      <c r="G3" s="309">
        <f>'State population'!K6</f>
        <v>1326575.1999999993</v>
      </c>
      <c r="H3" s="309">
        <f>'State population'!L6</f>
        <v>1355151.0999999992</v>
      </c>
      <c r="I3" s="309">
        <f>'State population'!M6</f>
        <v>1383727</v>
      </c>
      <c r="J3" s="309">
        <f>'State population'!N6</f>
        <v>1419740.1118386874</v>
      </c>
      <c r="K3" s="309">
        <f>'State population'!O6</f>
        <v>1455753.2236773749</v>
      </c>
      <c r="L3" s="309">
        <f>'State population'!P6</f>
        <v>1491766.3355160623</v>
      </c>
      <c r="M3" s="309">
        <f>'State population'!Q6</f>
        <v>1527779.4473547498</v>
      </c>
      <c r="N3" s="309">
        <f>'State population'!R6</f>
        <v>1564729.8425046003</v>
      </c>
      <c r="O3" s="309">
        <f>'State population'!S6</f>
        <v>1602617.5209656139</v>
      </c>
      <c r="P3" s="309">
        <f>'State population'!T6</f>
        <v>1641442.4827377908</v>
      </c>
      <c r="Q3" s="487"/>
      <c r="R3" s="62"/>
      <c r="S3" s="62"/>
    </row>
    <row r="4" spans="1:22" s="66" customFormat="1" ht="16.2" x14ac:dyDescent="0.35">
      <c r="A4" s="68"/>
      <c r="B4" s="69"/>
      <c r="C4" s="311"/>
      <c r="E4" s="67"/>
      <c r="F4" s="67"/>
      <c r="G4" s="67"/>
      <c r="H4" s="136"/>
      <c r="I4" s="67"/>
      <c r="J4" s="67"/>
      <c r="K4" s="67"/>
      <c r="L4" s="67"/>
      <c r="M4" s="67"/>
      <c r="N4" s="62"/>
      <c r="O4" s="62"/>
      <c r="P4" s="62"/>
      <c r="Q4" s="62"/>
      <c r="R4" s="62"/>
      <c r="S4" s="62"/>
    </row>
    <row r="5" spans="1:22" s="66" customFormat="1" ht="16.2" x14ac:dyDescent="0.35">
      <c r="A5" s="68"/>
      <c r="B5" s="69"/>
      <c r="C5" s="135"/>
      <c r="E5" s="70"/>
      <c r="F5" s="70"/>
      <c r="G5" s="71"/>
      <c r="H5" s="71"/>
      <c r="I5" s="72"/>
      <c r="J5" s="70"/>
      <c r="N5" s="62"/>
      <c r="O5" s="62"/>
      <c r="P5" s="62"/>
      <c r="Q5" s="62"/>
      <c r="R5" s="62"/>
      <c r="S5" s="62"/>
      <c r="V5" s="73"/>
    </row>
    <row r="6" spans="1:22" s="66" customFormat="1" ht="16.2" x14ac:dyDescent="0.35">
      <c r="A6" s="58" t="s">
        <v>19</v>
      </c>
      <c r="B6" s="59" t="s">
        <v>1</v>
      </c>
      <c r="C6" s="60">
        <v>2005</v>
      </c>
      <c r="D6" s="60">
        <v>2006</v>
      </c>
      <c r="E6" s="60">
        <v>2007</v>
      </c>
      <c r="F6" s="60">
        <v>2008</v>
      </c>
      <c r="G6" s="60">
        <v>2009</v>
      </c>
      <c r="H6" s="60">
        <v>2010</v>
      </c>
      <c r="I6" s="60">
        <v>2011</v>
      </c>
      <c r="J6" s="60">
        <v>2012</v>
      </c>
      <c r="K6" s="60">
        <v>2013</v>
      </c>
      <c r="L6" s="60">
        <v>2014</v>
      </c>
      <c r="M6" s="60">
        <v>2015</v>
      </c>
      <c r="N6" s="60">
        <v>2016</v>
      </c>
      <c r="O6" s="60">
        <v>2017</v>
      </c>
      <c r="P6" s="61">
        <v>2018</v>
      </c>
      <c r="Q6" s="62"/>
      <c r="R6" s="62"/>
      <c r="S6" s="62"/>
    </row>
    <row r="7" spans="1:22" s="48" customFormat="1" x14ac:dyDescent="0.3">
      <c r="A7" s="312"/>
      <c r="B7" s="313"/>
      <c r="C7" s="313">
        <f>BOD!$B$8</f>
        <v>40.5</v>
      </c>
      <c r="D7" s="313">
        <f>BOD!$B$8</f>
        <v>40.5</v>
      </c>
      <c r="E7" s="313">
        <f>BOD!$B$8</f>
        <v>40.5</v>
      </c>
      <c r="F7" s="313">
        <f>BOD!$B$8</f>
        <v>40.5</v>
      </c>
      <c r="G7" s="313">
        <f>BOD!$B$8</f>
        <v>40.5</v>
      </c>
      <c r="H7" s="313">
        <f>BOD!$B$8</f>
        <v>40.5</v>
      </c>
      <c r="I7" s="313">
        <f>BOD!$B$8</f>
        <v>40.5</v>
      </c>
      <c r="J7" s="313">
        <f>BOD!$B$8</f>
        <v>40.5</v>
      </c>
      <c r="K7" s="313">
        <f>BOD!$B$8</f>
        <v>40.5</v>
      </c>
      <c r="L7" s="313">
        <f>BOD!$B$8</f>
        <v>40.5</v>
      </c>
      <c r="M7" s="313">
        <f>BOD!$B$8</f>
        <v>40.5</v>
      </c>
      <c r="N7" s="313">
        <f>BOD!$B$8</f>
        <v>40.5</v>
      </c>
      <c r="O7" s="313">
        <f>BOD!$B$8</f>
        <v>40.5</v>
      </c>
      <c r="P7" s="313">
        <f>BOD!$B$8</f>
        <v>40.5</v>
      </c>
      <c r="Q7" s="488"/>
    </row>
    <row r="8" spans="1:22" s="66" customFormat="1" ht="16.2" x14ac:dyDescent="0.35">
      <c r="A8" s="68"/>
      <c r="B8" s="69"/>
      <c r="C8" s="69"/>
      <c r="D8" s="69"/>
      <c r="E8" s="75"/>
      <c r="F8" s="75"/>
      <c r="G8" s="75"/>
      <c r="H8" s="75"/>
      <c r="I8" s="75"/>
      <c r="J8" s="75"/>
      <c r="N8" s="62"/>
      <c r="O8" s="62"/>
      <c r="P8" s="62"/>
      <c r="Q8" s="62"/>
      <c r="R8" s="62"/>
      <c r="S8" s="62"/>
    </row>
    <row r="9" spans="1:22" s="66" customFormat="1" ht="16.2" x14ac:dyDescent="0.35">
      <c r="A9" s="68"/>
      <c r="B9" s="76"/>
      <c r="C9" s="76"/>
      <c r="D9" s="76"/>
      <c r="E9" s="70"/>
      <c r="F9" s="70"/>
      <c r="G9" s="70"/>
      <c r="H9" s="70"/>
      <c r="I9" s="70"/>
      <c r="J9" s="70"/>
      <c r="N9" s="62"/>
      <c r="O9" s="62"/>
      <c r="P9" s="62"/>
      <c r="Q9" s="62"/>
      <c r="R9" s="62"/>
      <c r="S9" s="62"/>
    </row>
    <row r="10" spans="1:22" s="63" customFormat="1" ht="30" customHeight="1" x14ac:dyDescent="0.35">
      <c r="A10" s="447" t="s">
        <v>54</v>
      </c>
      <c r="B10" s="59" t="s">
        <v>56</v>
      </c>
      <c r="C10" s="60">
        <v>2005</v>
      </c>
      <c r="D10" s="60">
        <v>2006</v>
      </c>
      <c r="E10" s="60">
        <v>2007</v>
      </c>
      <c r="F10" s="60">
        <v>2008</v>
      </c>
      <c r="G10" s="60">
        <v>2009</v>
      </c>
      <c r="H10" s="60">
        <v>2010</v>
      </c>
      <c r="I10" s="60">
        <v>2011</v>
      </c>
      <c r="J10" s="60">
        <v>2012</v>
      </c>
      <c r="K10" s="60">
        <v>2013</v>
      </c>
      <c r="L10" s="60">
        <v>2014</v>
      </c>
      <c r="M10" s="60">
        <v>2015</v>
      </c>
      <c r="N10" s="60">
        <v>2016</v>
      </c>
      <c r="O10" s="60">
        <v>2017</v>
      </c>
      <c r="P10" s="61">
        <v>2018</v>
      </c>
      <c r="Q10" s="62"/>
      <c r="R10" s="62"/>
      <c r="S10" s="62"/>
    </row>
    <row r="11" spans="1:22" ht="15.75" customHeight="1" x14ac:dyDescent="0.35">
      <c r="A11" s="77"/>
      <c r="B11" s="78"/>
      <c r="C11" s="42">
        <f>C3*C7*0.001*365</f>
        <v>17920404.926999994</v>
      </c>
      <c r="D11" s="42">
        <f>D3*D7*0.001*365</f>
        <v>18342828.168749992</v>
      </c>
      <c r="E11" s="42">
        <f>E3*E7*0.001*365</f>
        <v>18765251.410499994</v>
      </c>
      <c r="F11" s="42">
        <f>F3*F7*0.001*365</f>
        <v>19187674.652249992</v>
      </c>
      <c r="G11" s="42">
        <f t="shared" ref="G11:L11" si="0">G3*G7*0.001*365</f>
        <v>19610097.89399999</v>
      </c>
      <c r="H11" s="42">
        <f t="shared" si="0"/>
        <v>20032521.135749988</v>
      </c>
      <c r="I11" s="42">
        <f t="shared" si="0"/>
        <v>20454944.377500001</v>
      </c>
      <c r="J11" s="42">
        <f t="shared" si="0"/>
        <v>20987308.2032554</v>
      </c>
      <c r="K11" s="42">
        <f t="shared" si="0"/>
        <v>21519672.029010795</v>
      </c>
      <c r="L11" s="42">
        <f t="shared" si="0"/>
        <v>22052035.854766194</v>
      </c>
      <c r="M11" s="42">
        <f>M3*M7*0.001*365</f>
        <v>22584399.680521589</v>
      </c>
      <c r="N11" s="42">
        <f t="shared" ref="N11:O11" si="1">N3*N7*0.001*365</f>
        <v>23130618.896824256</v>
      </c>
      <c r="O11" s="42">
        <f t="shared" si="1"/>
        <v>23690693.503674187</v>
      </c>
      <c r="P11" s="79">
        <f>P3*P7*0.001*365</f>
        <v>24264623.501071393</v>
      </c>
      <c r="Q11" s="62"/>
      <c r="R11" s="62"/>
      <c r="S11" s="62"/>
    </row>
    <row r="12" spans="1:22" ht="15.75" customHeight="1" x14ac:dyDescent="0.35">
      <c r="A12" s="80"/>
      <c r="B12" s="76"/>
      <c r="C12" s="76"/>
      <c r="D12" s="76"/>
      <c r="E12" s="75"/>
      <c r="F12" s="75"/>
      <c r="G12" s="75"/>
      <c r="H12" s="75"/>
      <c r="I12" s="75"/>
      <c r="J12" s="75"/>
      <c r="N12" s="62"/>
      <c r="O12" s="62"/>
      <c r="P12" s="62"/>
      <c r="Q12" s="62"/>
      <c r="R12" s="62"/>
      <c r="S12" s="62"/>
    </row>
    <row r="13" spans="1:22" ht="16.2" x14ac:dyDescent="0.35">
      <c r="A13" s="80"/>
      <c r="B13" s="76"/>
      <c r="C13" s="76"/>
      <c r="D13" s="76"/>
      <c r="E13" s="75"/>
      <c r="F13" s="81"/>
      <c r="G13" s="81"/>
      <c r="H13" s="81"/>
      <c r="I13" s="81"/>
      <c r="J13" s="81"/>
      <c r="N13" s="62"/>
      <c r="O13" s="62"/>
      <c r="P13" s="62"/>
      <c r="Q13" s="62"/>
      <c r="R13" s="62"/>
      <c r="S13" s="62"/>
    </row>
    <row r="14" spans="1:22" ht="18" customHeight="1" x14ac:dyDescent="0.3">
      <c r="A14" s="58" t="s">
        <v>100</v>
      </c>
      <c r="B14" s="59" t="s">
        <v>137</v>
      </c>
      <c r="C14" s="60">
        <v>2005</v>
      </c>
      <c r="D14" s="60">
        <v>2006</v>
      </c>
      <c r="E14" s="60">
        <v>2007</v>
      </c>
      <c r="F14" s="60">
        <v>2008</v>
      </c>
      <c r="G14" s="60">
        <v>2009</v>
      </c>
      <c r="H14" s="60">
        <v>2010</v>
      </c>
      <c r="I14" s="60">
        <v>2011</v>
      </c>
      <c r="J14" s="60">
        <v>2012</v>
      </c>
      <c r="K14" s="60">
        <v>2013</v>
      </c>
      <c r="L14" s="60">
        <v>2014</v>
      </c>
      <c r="M14" s="60">
        <v>2015</v>
      </c>
      <c r="N14" s="60">
        <v>2016</v>
      </c>
      <c r="O14" s="60">
        <v>2017</v>
      </c>
      <c r="P14" s="61">
        <v>2018</v>
      </c>
    </row>
    <row r="15" spans="1:22" ht="15.75" customHeight="1" x14ac:dyDescent="0.3">
      <c r="A15" s="77"/>
      <c r="B15" s="78"/>
      <c r="C15" s="41">
        <v>1.25</v>
      </c>
      <c r="D15" s="41">
        <v>1.25</v>
      </c>
      <c r="E15" s="42">
        <v>1.25</v>
      </c>
      <c r="F15" s="42">
        <v>1.25</v>
      </c>
      <c r="G15" s="42">
        <v>1.25</v>
      </c>
      <c r="H15" s="42">
        <v>1.25</v>
      </c>
      <c r="I15" s="42">
        <v>1.25</v>
      </c>
      <c r="J15" s="42">
        <v>1.25</v>
      </c>
      <c r="K15" s="43">
        <v>1.25</v>
      </c>
      <c r="L15" s="43">
        <v>1.25</v>
      </c>
      <c r="M15" s="43">
        <v>1.25</v>
      </c>
      <c r="N15" s="43">
        <v>1.25</v>
      </c>
      <c r="O15" s="43">
        <v>1.25</v>
      </c>
      <c r="P15" s="44">
        <v>1.25</v>
      </c>
    </row>
    <row r="16" spans="1:22" ht="15.75" customHeight="1" x14ac:dyDescent="0.3">
      <c r="A16" s="80"/>
      <c r="B16" s="76"/>
      <c r="C16" s="76"/>
      <c r="D16" s="76"/>
      <c r="E16" s="75"/>
      <c r="F16" s="75"/>
      <c r="G16" s="75"/>
      <c r="H16" s="75"/>
      <c r="I16" s="75"/>
      <c r="J16" s="75"/>
    </row>
    <row r="17" spans="1:19" x14ac:dyDescent="0.3">
      <c r="A17" s="80"/>
      <c r="B17" s="76"/>
      <c r="C17" s="76"/>
      <c r="D17" s="76"/>
      <c r="E17" s="82"/>
      <c r="F17" s="82"/>
      <c r="G17" s="82"/>
      <c r="H17" s="82"/>
      <c r="I17" s="82"/>
      <c r="J17" s="82"/>
    </row>
    <row r="18" spans="1:19" s="63" customFormat="1" ht="18" x14ac:dyDescent="0.3">
      <c r="A18" s="58" t="s">
        <v>101</v>
      </c>
      <c r="B18" s="59" t="s">
        <v>137</v>
      </c>
      <c r="C18" s="60">
        <v>2005</v>
      </c>
      <c r="D18" s="60">
        <v>2006</v>
      </c>
      <c r="E18" s="60">
        <v>2007</v>
      </c>
      <c r="F18" s="60">
        <v>2008</v>
      </c>
      <c r="G18" s="60">
        <v>2009</v>
      </c>
      <c r="H18" s="60">
        <v>2010</v>
      </c>
      <c r="I18" s="60">
        <v>2011</v>
      </c>
      <c r="J18" s="60">
        <v>2012</v>
      </c>
      <c r="K18" s="60">
        <v>2013</v>
      </c>
      <c r="L18" s="60">
        <v>2014</v>
      </c>
      <c r="M18" s="60">
        <v>2015</v>
      </c>
      <c r="N18" s="60">
        <v>2016</v>
      </c>
      <c r="O18" s="60">
        <v>2017</v>
      </c>
      <c r="P18" s="61">
        <v>2018</v>
      </c>
    </row>
    <row r="19" spans="1:19" x14ac:dyDescent="0.3">
      <c r="A19" s="77"/>
      <c r="B19" s="78"/>
      <c r="C19" s="74">
        <v>1</v>
      </c>
      <c r="D19" s="74">
        <v>1</v>
      </c>
      <c r="E19" s="42">
        <v>1</v>
      </c>
      <c r="F19" s="42">
        <v>1</v>
      </c>
      <c r="G19" s="42">
        <v>1</v>
      </c>
      <c r="H19" s="42">
        <v>1</v>
      </c>
      <c r="I19" s="42">
        <v>1</v>
      </c>
      <c r="J19" s="42">
        <v>1</v>
      </c>
      <c r="K19" s="145">
        <v>1</v>
      </c>
      <c r="L19" s="145">
        <v>1</v>
      </c>
      <c r="M19" s="145">
        <v>1</v>
      </c>
      <c r="N19" s="145">
        <v>1</v>
      </c>
      <c r="O19" s="145">
        <v>1</v>
      </c>
      <c r="P19" s="146">
        <v>1</v>
      </c>
    </row>
    <row r="20" spans="1:19" x14ac:dyDescent="0.3">
      <c r="A20" s="80"/>
      <c r="B20" s="76"/>
      <c r="C20" s="76"/>
      <c r="D20" s="76"/>
      <c r="E20" s="75"/>
      <c r="F20" s="75"/>
      <c r="G20" s="75"/>
      <c r="H20" s="75"/>
      <c r="I20" s="75"/>
      <c r="J20" s="75"/>
    </row>
    <row r="21" spans="1:19" x14ac:dyDescent="0.3">
      <c r="A21" s="80"/>
      <c r="B21" s="76"/>
      <c r="C21" s="76"/>
      <c r="D21" s="76"/>
      <c r="E21" s="82"/>
      <c r="F21" s="82"/>
      <c r="G21" s="82"/>
      <c r="H21" s="82"/>
      <c r="I21" s="82"/>
      <c r="J21" s="82"/>
    </row>
    <row r="22" spans="1:19" ht="18" x14ac:dyDescent="0.3">
      <c r="A22" s="447" t="s">
        <v>188</v>
      </c>
      <c r="B22" s="59" t="s">
        <v>56</v>
      </c>
      <c r="C22" s="60">
        <v>2005</v>
      </c>
      <c r="D22" s="60">
        <v>2006</v>
      </c>
      <c r="E22" s="60">
        <v>2007</v>
      </c>
      <c r="F22" s="60">
        <v>2008</v>
      </c>
      <c r="G22" s="60">
        <v>2009</v>
      </c>
      <c r="H22" s="60">
        <v>2010</v>
      </c>
      <c r="I22" s="60">
        <v>2011</v>
      </c>
      <c r="J22" s="60">
        <v>2012</v>
      </c>
      <c r="K22" s="60">
        <v>2013</v>
      </c>
      <c r="L22" s="60">
        <v>2014</v>
      </c>
      <c r="M22" s="60">
        <v>2015</v>
      </c>
      <c r="N22" s="60">
        <v>2016</v>
      </c>
      <c r="O22" s="60">
        <v>2017</v>
      </c>
      <c r="P22" s="61">
        <v>2018</v>
      </c>
      <c r="Q22" s="63"/>
      <c r="R22" s="63"/>
      <c r="S22" s="63"/>
    </row>
    <row r="23" spans="1:19" s="49" customFormat="1" x14ac:dyDescent="0.3">
      <c r="A23" s="83"/>
      <c r="B23" s="84"/>
      <c r="C23" s="315">
        <f>C11*'Urban_degree of utilization'!$Y$11*C15</f>
        <v>1159742.0932229739</v>
      </c>
      <c r="D23" s="315">
        <f>D11*'Urban_degree of utilization'!$Y$11*D15</f>
        <v>1187079.7575563872</v>
      </c>
      <c r="E23" s="315">
        <f>E11*'Urban_degree of utilization'!$Y$11*E15</f>
        <v>1214417.4218898013</v>
      </c>
      <c r="F23" s="315">
        <f>F11*'Urban_degree of utilization'!$Y$11*F15</f>
        <v>1241755.0862232149</v>
      </c>
      <c r="G23" s="315">
        <f>G11*'Urban_degree of utilization'!$Y$11*G15</f>
        <v>1269092.7505566285</v>
      </c>
      <c r="H23" s="315">
        <f>H11*'Urban_degree of utilization'!$Y$11*H15</f>
        <v>1296430.414890042</v>
      </c>
      <c r="I23" s="315">
        <f>I11*'Urban_degree of utilization'!$P$11*I15</f>
        <v>3528477.9051187504</v>
      </c>
      <c r="J23" s="315">
        <f>J11*'Urban_degree of utilization'!$P$11*J15</f>
        <v>3620310.6650615572</v>
      </c>
      <c r="K23" s="315">
        <f>K11*'Urban_degree of utilization'!$P$11*K15</f>
        <v>3712143.4250043621</v>
      </c>
      <c r="L23" s="315">
        <f>L11*'Urban_degree of utilization'!$P$11*L15</f>
        <v>3803976.1849471689</v>
      </c>
      <c r="M23" s="315">
        <f>M11*'Urban_degree of utilization'!$P$11*M15</f>
        <v>3895808.9448899748</v>
      </c>
      <c r="N23" s="315">
        <f>N11*'Urban_degree of utilization'!$P$11*N15</f>
        <v>3990031.7597021842</v>
      </c>
      <c r="O23" s="315">
        <f>O11*'Urban_degree of utilization'!$P$11*O15</f>
        <v>4086644.6293837973</v>
      </c>
      <c r="P23" s="315">
        <f>P11*'Urban_degree of utilization'!$P$11*P15</f>
        <v>4185647.5539348158</v>
      </c>
      <c r="Q23" s="489"/>
      <c r="R23" s="63"/>
      <c r="S23" s="63"/>
    </row>
    <row r="24" spans="1:19" s="49" customFormat="1" x14ac:dyDescent="0.3">
      <c r="A24" s="46"/>
      <c r="B24" s="85"/>
      <c r="C24" s="317"/>
      <c r="D24" s="85"/>
      <c r="E24" s="86"/>
      <c r="F24" s="86"/>
      <c r="G24" s="86"/>
      <c r="H24" s="86"/>
      <c r="I24" s="86"/>
      <c r="J24" s="86"/>
      <c r="N24" s="63"/>
      <c r="O24" s="63"/>
      <c r="P24" s="63"/>
      <c r="Q24" s="63"/>
      <c r="R24" s="63"/>
      <c r="S24" s="63"/>
    </row>
    <row r="25" spans="1:19" s="49" customFormat="1" x14ac:dyDescent="0.3">
      <c r="A25" s="46"/>
      <c r="B25" s="85"/>
      <c r="C25" s="85"/>
      <c r="D25" s="85"/>
      <c r="E25" s="87"/>
      <c r="F25" s="87"/>
      <c r="G25" s="87"/>
      <c r="H25" s="87"/>
      <c r="I25" s="87"/>
      <c r="J25" s="87"/>
      <c r="N25" s="63"/>
      <c r="O25" s="63"/>
      <c r="P25" s="63"/>
      <c r="Q25" s="63"/>
      <c r="R25" s="63"/>
      <c r="S25" s="63"/>
    </row>
    <row r="26" spans="1:19" ht="18" x14ac:dyDescent="0.3">
      <c r="A26" s="447" t="s">
        <v>189</v>
      </c>
      <c r="B26" s="59" t="s">
        <v>56</v>
      </c>
      <c r="C26" s="60">
        <v>2005</v>
      </c>
      <c r="D26" s="60">
        <v>2006</v>
      </c>
      <c r="E26" s="60">
        <v>2007</v>
      </c>
      <c r="F26" s="60">
        <v>2008</v>
      </c>
      <c r="G26" s="60">
        <v>2009</v>
      </c>
      <c r="H26" s="60">
        <v>2010</v>
      </c>
      <c r="I26" s="60">
        <v>2011</v>
      </c>
      <c r="J26" s="60">
        <v>2012</v>
      </c>
      <c r="K26" s="60">
        <v>2013</v>
      </c>
      <c r="L26" s="60">
        <v>2014</v>
      </c>
      <c r="M26" s="60">
        <v>2015</v>
      </c>
      <c r="N26" s="60">
        <v>2016</v>
      </c>
      <c r="O26" s="60">
        <v>2017</v>
      </c>
      <c r="P26" s="61">
        <v>2018</v>
      </c>
      <c r="Q26" s="63"/>
      <c r="R26" s="63"/>
      <c r="S26" s="63"/>
    </row>
    <row r="27" spans="1:19" s="49" customFormat="1" x14ac:dyDescent="0.3">
      <c r="A27" s="88"/>
      <c r="B27" s="84"/>
      <c r="C27" s="315">
        <f>C11*C19*(1-'Urban_degree of utilization'!$Y$11)</f>
        <v>16992611.252421614</v>
      </c>
      <c r="D27" s="315">
        <f>D11*D19*(1-'Urban_degree of utilization'!$Y$11)</f>
        <v>17393164.362704881</v>
      </c>
      <c r="E27" s="315">
        <f>E11*E19*(1-'Urban_degree of utilization'!$Y$11)</f>
        <v>17793717.472988151</v>
      </c>
      <c r="F27" s="315">
        <f>F11*F19*(1-'Urban_degree of utilization'!$Y$11)</f>
        <v>18194270.583271418</v>
      </c>
      <c r="G27" s="315">
        <f>G11*G19*(1-'Urban_degree of utilization'!$Y$11)</f>
        <v>18594823.693554688</v>
      </c>
      <c r="H27" s="315">
        <f>H11*H19*(1-'Urban_degree of utilization'!$Y$11)</f>
        <v>18995376.803837955</v>
      </c>
      <c r="I27" s="315">
        <f>I11*I19*(1-'Urban_degree of utilization'!$P$11)</f>
        <v>17632162.053405002</v>
      </c>
      <c r="J27" s="315">
        <f>J11*J19*(1-'Urban_degree of utilization'!$P$11)</f>
        <v>18091059.671206154</v>
      </c>
      <c r="K27" s="315">
        <f>K11*K19*(1-'Urban_degree of utilization'!$P$11)</f>
        <v>18549957.289007306</v>
      </c>
      <c r="L27" s="315">
        <f>L11*L19*(1-'Urban_degree of utilization'!$P$11)</f>
        <v>19008854.906808458</v>
      </c>
      <c r="M27" s="315">
        <f>M11*M19*(1-'Urban_degree of utilization'!$P$11)</f>
        <v>19467752.52460961</v>
      </c>
      <c r="N27" s="315">
        <f>N11*N19*(1-'Urban_degree of utilization'!$P$11)</f>
        <v>19938593.489062507</v>
      </c>
      <c r="O27" s="315">
        <f>O11*O19*(1-'Urban_degree of utilization'!$P$11)</f>
        <v>20421377.800167147</v>
      </c>
      <c r="P27" s="316">
        <f>P11*P19*(1-'Urban_degree of utilization'!$P$11)</f>
        <v>20916105.457923543</v>
      </c>
      <c r="Q27" s="63"/>
      <c r="R27" s="63"/>
      <c r="S27" s="63"/>
    </row>
    <row r="28" spans="1:19" s="49" customFormat="1" x14ac:dyDescent="0.3">
      <c r="A28" s="89"/>
      <c r="B28" s="90"/>
      <c r="C28" s="317"/>
      <c r="D28" s="90"/>
      <c r="E28" s="86"/>
      <c r="F28" s="86"/>
      <c r="G28" s="86"/>
      <c r="H28" s="86"/>
      <c r="I28" s="86"/>
      <c r="J28" s="86"/>
      <c r="N28" s="63"/>
      <c r="O28" s="63"/>
      <c r="P28" s="63"/>
      <c r="Q28" s="63"/>
      <c r="R28" s="63"/>
      <c r="S28" s="63"/>
    </row>
    <row r="29" spans="1:19" s="49" customFormat="1" x14ac:dyDescent="0.3">
      <c r="A29" s="89"/>
      <c r="B29" s="90"/>
      <c r="C29" s="90"/>
      <c r="D29" s="90"/>
      <c r="E29" s="51"/>
      <c r="F29" s="51"/>
      <c r="G29" s="51"/>
      <c r="H29" s="51"/>
      <c r="I29" s="51"/>
      <c r="J29" s="51"/>
      <c r="O29" s="137"/>
    </row>
    <row r="30" spans="1:19" s="49" customFormat="1" ht="15.75" customHeight="1" x14ac:dyDescent="0.3">
      <c r="A30" s="447" t="s">
        <v>102</v>
      </c>
      <c r="B30" s="448"/>
      <c r="C30" s="89"/>
      <c r="D30" s="89"/>
      <c r="E30" s="91"/>
      <c r="F30" s="91"/>
      <c r="G30" s="91"/>
      <c r="H30" s="91"/>
      <c r="I30" s="91"/>
      <c r="J30" s="91"/>
      <c r="L30" s="63"/>
      <c r="M30" s="63"/>
      <c r="N30" s="63"/>
      <c r="O30" s="63"/>
      <c r="P30" s="63"/>
      <c r="Q30" s="63"/>
      <c r="R30" s="63"/>
      <c r="S30" s="63"/>
    </row>
    <row r="31" spans="1:19" s="49" customFormat="1" ht="15.75" customHeight="1" x14ac:dyDescent="0.3">
      <c r="A31" s="92">
        <v>0.6</v>
      </c>
      <c r="B31" s="93" t="s">
        <v>12</v>
      </c>
      <c r="C31" s="50"/>
      <c r="D31" s="50"/>
      <c r="E31" s="51"/>
      <c r="F31" s="48"/>
      <c r="G31" s="48"/>
      <c r="H31" s="48"/>
      <c r="I31" s="48"/>
      <c r="J31" s="48"/>
      <c r="L31" s="63"/>
      <c r="M31" s="63"/>
      <c r="N31" s="63"/>
      <c r="O31" s="63"/>
      <c r="P31" s="63"/>
      <c r="Q31" s="63"/>
      <c r="R31" s="63"/>
      <c r="S31" s="63"/>
    </row>
    <row r="32" spans="1:19" s="49" customFormat="1" ht="15.75" customHeight="1" x14ac:dyDescent="0.3">
      <c r="A32" s="89"/>
      <c r="B32" s="89"/>
      <c r="C32" s="89"/>
      <c r="D32" s="89"/>
      <c r="E32" s="51"/>
      <c r="F32" s="51"/>
      <c r="G32" s="51"/>
      <c r="H32" s="51"/>
      <c r="I32" s="51"/>
      <c r="J32" s="51"/>
      <c r="L32" s="63"/>
      <c r="M32" s="63"/>
      <c r="N32" s="63"/>
      <c r="O32" s="63"/>
      <c r="P32" s="63"/>
      <c r="Q32" s="63"/>
      <c r="R32" s="63"/>
      <c r="S32" s="63"/>
    </row>
    <row r="33" spans="1:26" s="49" customFormat="1" x14ac:dyDescent="0.3">
      <c r="A33" s="671" t="s">
        <v>18</v>
      </c>
      <c r="B33" s="672"/>
      <c r="C33" s="89"/>
      <c r="D33" s="89"/>
      <c r="E33" s="51"/>
      <c r="F33" s="51"/>
      <c r="G33" s="51"/>
      <c r="H33" s="51"/>
      <c r="I33" s="51"/>
      <c r="J33" s="51"/>
      <c r="L33" s="63"/>
      <c r="M33" s="63"/>
      <c r="N33" s="63"/>
      <c r="O33" s="63"/>
      <c r="P33" s="63"/>
      <c r="Q33" s="63"/>
      <c r="R33" s="63"/>
      <c r="S33" s="63"/>
    </row>
    <row r="34" spans="1:26" s="49" customFormat="1" x14ac:dyDescent="0.3">
      <c r="A34" s="94">
        <v>0</v>
      </c>
      <c r="B34" s="95" t="s">
        <v>17</v>
      </c>
      <c r="C34" s="90"/>
      <c r="D34" s="96"/>
      <c r="E34" s="51"/>
      <c r="F34" s="51"/>
      <c r="G34" s="51"/>
      <c r="H34" s="51"/>
      <c r="I34" s="51"/>
      <c r="J34" s="51"/>
      <c r="L34" s="63"/>
      <c r="M34" s="63"/>
      <c r="N34" s="63"/>
      <c r="O34" s="63"/>
      <c r="P34" s="63"/>
      <c r="Q34" s="63"/>
      <c r="R34" s="63"/>
      <c r="S34" s="63"/>
    </row>
    <row r="35" spans="1:26" s="49" customFormat="1" ht="16.2" thickBot="1" x14ac:dyDescent="0.35">
      <c r="A35" s="97"/>
      <c r="B35" s="89"/>
      <c r="C35" s="89"/>
      <c r="D35" s="89"/>
      <c r="E35" s="51"/>
      <c r="F35" s="51"/>
      <c r="G35" s="51"/>
      <c r="H35" s="51"/>
      <c r="I35" s="51"/>
      <c r="J35" s="51"/>
    </row>
    <row r="36" spans="1:26" s="49" customFormat="1" x14ac:dyDescent="0.3">
      <c r="A36" s="453" t="s">
        <v>10</v>
      </c>
      <c r="B36" s="99"/>
      <c r="C36" s="90"/>
      <c r="D36" s="90"/>
      <c r="E36" s="51"/>
      <c r="F36" s="51"/>
      <c r="G36" s="51"/>
      <c r="H36" s="51"/>
      <c r="I36" s="51"/>
      <c r="J36" s="51"/>
    </row>
    <row r="37" spans="1:26" s="49" customFormat="1" x14ac:dyDescent="0.3">
      <c r="A37" s="100" t="s">
        <v>2</v>
      </c>
      <c r="B37" s="101" t="s">
        <v>11</v>
      </c>
      <c r="C37" s="89"/>
      <c r="D37" s="89"/>
      <c r="E37" s="51"/>
      <c r="F37" s="51"/>
      <c r="G37" s="51"/>
      <c r="H37" s="51"/>
      <c r="I37" s="51"/>
      <c r="J37" s="51"/>
    </row>
    <row r="38" spans="1:26" s="49" customFormat="1" x14ac:dyDescent="0.3">
      <c r="A38" s="52" t="s">
        <v>3</v>
      </c>
      <c r="B38" s="102">
        <v>0.8</v>
      </c>
      <c r="C38" s="103"/>
      <c r="D38" s="103"/>
      <c r="E38" s="51"/>
      <c r="F38" s="51"/>
      <c r="G38" s="51"/>
      <c r="H38" s="51"/>
      <c r="I38" s="51"/>
      <c r="J38" s="51"/>
    </row>
    <row r="39" spans="1:26" s="49" customFormat="1" ht="46.8" x14ac:dyDescent="0.3">
      <c r="A39" s="52" t="s">
        <v>4</v>
      </c>
      <c r="B39" s="104">
        <v>0.3</v>
      </c>
      <c r="C39" s="103"/>
      <c r="D39" s="103"/>
      <c r="E39" s="51"/>
      <c r="F39" s="51"/>
      <c r="G39" s="51"/>
      <c r="H39" s="51"/>
      <c r="I39" s="51"/>
      <c r="J39" s="51"/>
    </row>
    <row r="40" spans="1:26" s="49" customFormat="1" ht="31.2" x14ac:dyDescent="0.3">
      <c r="A40" s="52" t="s">
        <v>96</v>
      </c>
      <c r="B40" s="104">
        <v>0</v>
      </c>
      <c r="C40" s="103"/>
      <c r="D40" s="103"/>
      <c r="E40" s="51"/>
      <c r="F40" s="51"/>
      <c r="G40" s="51"/>
      <c r="H40" s="51"/>
      <c r="I40" s="51"/>
      <c r="J40" s="51"/>
    </row>
    <row r="41" spans="1:26" s="49" customFormat="1" x14ac:dyDescent="0.3">
      <c r="A41" s="52" t="s">
        <v>5</v>
      </c>
      <c r="B41" s="102">
        <v>0.5</v>
      </c>
      <c r="C41" s="103"/>
      <c r="D41" s="103"/>
      <c r="E41" s="51"/>
      <c r="F41" s="51"/>
      <c r="G41" s="51"/>
      <c r="H41" s="51"/>
      <c r="I41" s="51"/>
      <c r="J41" s="51"/>
    </row>
    <row r="42" spans="1:26" s="49" customFormat="1" x14ac:dyDescent="0.3">
      <c r="A42" s="52" t="s">
        <v>6</v>
      </c>
      <c r="B42" s="102">
        <v>0.1</v>
      </c>
      <c r="C42" s="103"/>
      <c r="D42" s="103"/>
      <c r="E42" s="51"/>
      <c r="F42" s="51"/>
      <c r="G42" s="51"/>
      <c r="H42" s="51"/>
      <c r="I42" s="51"/>
      <c r="J42" s="51"/>
    </row>
    <row r="43" spans="1:26" s="49" customFormat="1" x14ac:dyDescent="0.3">
      <c r="A43" s="52" t="s">
        <v>7</v>
      </c>
      <c r="B43" s="102">
        <v>0</v>
      </c>
      <c r="C43" s="103"/>
      <c r="D43" s="103"/>
      <c r="E43" s="51"/>
      <c r="F43" s="51"/>
      <c r="G43" s="51"/>
      <c r="H43" s="51"/>
      <c r="I43" s="51"/>
      <c r="J43" s="51"/>
    </row>
    <row r="44" spans="1:26" s="49" customFormat="1" x14ac:dyDescent="0.3">
      <c r="A44" s="52" t="s">
        <v>8</v>
      </c>
      <c r="B44" s="102">
        <v>0.5</v>
      </c>
      <c r="C44" s="103"/>
      <c r="D44" s="103"/>
      <c r="E44" s="51"/>
      <c r="F44" s="51"/>
      <c r="G44" s="51"/>
      <c r="H44" s="51"/>
      <c r="I44" s="51"/>
      <c r="J44" s="51"/>
    </row>
    <row r="45" spans="1:26" s="49" customFormat="1" ht="31.2" x14ac:dyDescent="0.3">
      <c r="A45" s="53" t="s">
        <v>99</v>
      </c>
      <c r="B45" s="105">
        <v>0.5</v>
      </c>
      <c r="C45" s="103"/>
      <c r="D45" s="103"/>
      <c r="E45" s="51"/>
      <c r="F45" s="51"/>
      <c r="G45" s="51"/>
      <c r="H45" s="51"/>
      <c r="I45" s="51"/>
      <c r="J45" s="51"/>
    </row>
    <row r="46" spans="1:26" s="49" customFormat="1" ht="47.4" thickBot="1" x14ac:dyDescent="0.35">
      <c r="A46" s="54" t="s">
        <v>9</v>
      </c>
      <c r="B46" s="106">
        <v>0.1</v>
      </c>
      <c r="C46" s="103"/>
      <c r="D46" s="103"/>
      <c r="E46" s="51"/>
      <c r="F46" s="51"/>
      <c r="G46" s="51"/>
      <c r="H46" s="51"/>
      <c r="I46" s="51"/>
      <c r="J46" s="51"/>
    </row>
    <row r="47" spans="1:26" s="49" customFormat="1" ht="16.2" thickBot="1" x14ac:dyDescent="0.35">
      <c r="A47" s="107"/>
      <c r="B47" s="108"/>
      <c r="C47" s="108"/>
      <c r="D47" s="108"/>
      <c r="E47" s="108"/>
      <c r="F47" s="108"/>
      <c r="G47" s="51"/>
      <c r="H47" s="51"/>
      <c r="I47" s="51"/>
      <c r="J47" s="51"/>
      <c r="K47" s="51"/>
      <c r="L47" s="51"/>
    </row>
    <row r="48" spans="1:26" s="49" customFormat="1" ht="45.75" customHeight="1" thickBot="1" x14ac:dyDescent="0.35">
      <c r="A48" s="673" t="s">
        <v>225</v>
      </c>
      <c r="B48" s="674"/>
      <c r="C48" s="674"/>
      <c r="D48" s="675"/>
      <c r="E48" s="125"/>
      <c r="F48" s="125"/>
      <c r="G48" s="125"/>
      <c r="H48" s="125"/>
      <c r="I48" s="51"/>
      <c r="J48" s="51"/>
      <c r="K48" s="51"/>
      <c r="L48" s="51"/>
      <c r="N48" s="51"/>
      <c r="O48" s="51"/>
      <c r="P48" s="51"/>
      <c r="Q48" s="51"/>
      <c r="R48" s="51"/>
      <c r="S48" s="51"/>
      <c r="T48" s="51"/>
      <c r="U48" s="51"/>
      <c r="V48" s="51"/>
      <c r="W48" s="51"/>
      <c r="X48" s="51"/>
      <c r="Y48" s="51"/>
      <c r="Z48" s="51"/>
    </row>
    <row r="49" spans="1:26" s="49" customFormat="1" ht="62.4" x14ac:dyDescent="0.3">
      <c r="A49" s="126" t="s">
        <v>57</v>
      </c>
      <c r="B49" s="127" t="s">
        <v>61</v>
      </c>
      <c r="C49" s="147" t="s">
        <v>174</v>
      </c>
      <c r="D49" s="148" t="s">
        <v>175</v>
      </c>
      <c r="F49" s="51"/>
      <c r="G49" s="51"/>
      <c r="H49" s="51"/>
      <c r="I49" s="51"/>
      <c r="J49" s="51"/>
      <c r="K49" s="51"/>
      <c r="L49" s="51"/>
      <c r="N49" s="51"/>
      <c r="O49" s="51"/>
      <c r="P49" s="51"/>
      <c r="Q49" s="51"/>
      <c r="R49" s="51"/>
      <c r="S49" s="51"/>
      <c r="T49" s="51"/>
      <c r="U49" s="51"/>
      <c r="V49" s="51"/>
      <c r="W49" s="51"/>
      <c r="X49" s="51"/>
      <c r="Y49" s="51"/>
      <c r="Z49" s="51"/>
    </row>
    <row r="50" spans="1:26" s="49" customFormat="1" x14ac:dyDescent="0.3">
      <c r="A50" s="676" t="s">
        <v>173</v>
      </c>
      <c r="B50" s="110" t="s">
        <v>58</v>
      </c>
      <c r="C50" s="318">
        <f>'Urban_degree of utilization'!Z11</f>
        <v>0.20108945260347133</v>
      </c>
      <c r="D50" s="319">
        <f>'Urban_degree of utilization'!S11</f>
        <v>0.53600000000000003</v>
      </c>
      <c r="F50" s="51"/>
      <c r="G50" s="51"/>
      <c r="H50" s="51"/>
      <c r="I50" s="51"/>
      <c r="J50" s="51"/>
      <c r="K50" s="51"/>
      <c r="L50" s="51"/>
      <c r="N50" s="51"/>
      <c r="O50" s="51"/>
      <c r="P50" s="51"/>
      <c r="Q50" s="51"/>
      <c r="R50" s="51"/>
      <c r="S50" s="51"/>
      <c r="T50" s="51"/>
      <c r="U50" s="51"/>
      <c r="V50" s="51"/>
      <c r="W50" s="51"/>
      <c r="X50" s="51"/>
      <c r="Y50" s="51"/>
      <c r="Z50" s="51"/>
    </row>
    <row r="51" spans="1:26" s="49" customFormat="1" x14ac:dyDescent="0.3">
      <c r="A51" s="676"/>
      <c r="B51" s="110" t="s">
        <v>59</v>
      </c>
      <c r="C51" s="318">
        <f>'Urban_degree of utilization'!AB11</f>
        <v>0.32100000000000001</v>
      </c>
      <c r="D51" s="319">
        <f>'Urban_degree of utilization'!Q11</f>
        <v>0.13899999999999998</v>
      </c>
      <c r="F51" s="51"/>
      <c r="G51" s="51"/>
      <c r="H51" s="51"/>
      <c r="I51" s="51"/>
      <c r="J51" s="51"/>
      <c r="K51" s="51"/>
      <c r="L51" s="51"/>
      <c r="N51" s="51"/>
      <c r="O51" s="51"/>
      <c r="P51" s="51"/>
      <c r="Q51" s="51"/>
      <c r="R51" s="51"/>
      <c r="S51" s="51"/>
      <c r="T51" s="51"/>
      <c r="U51" s="51"/>
      <c r="V51" s="51"/>
      <c r="W51" s="51"/>
      <c r="X51" s="51"/>
      <c r="Y51" s="51"/>
      <c r="Z51" s="51"/>
    </row>
    <row r="52" spans="1:26" s="49" customFormat="1" x14ac:dyDescent="0.3">
      <c r="A52" s="676"/>
      <c r="B52" s="110" t="s">
        <v>98</v>
      </c>
      <c r="C52" s="318">
        <f>'Urban_degree of utilization'!AD11</f>
        <v>4.704761904761904E-2</v>
      </c>
      <c r="D52" s="319">
        <f>'Urban_degree of utilization'!R11</f>
        <v>3.7999999999999999E-2</v>
      </c>
      <c r="F52" s="51"/>
      <c r="G52" s="51"/>
      <c r="H52" s="51"/>
      <c r="I52" s="51"/>
      <c r="J52" s="51"/>
      <c r="K52" s="51"/>
      <c r="L52" s="51"/>
      <c r="N52" s="51"/>
      <c r="O52" s="51"/>
      <c r="P52" s="51"/>
      <c r="Q52" s="51"/>
      <c r="R52" s="51"/>
      <c r="S52" s="51"/>
      <c r="T52" s="51"/>
      <c r="U52" s="51"/>
      <c r="V52" s="51"/>
      <c r="W52" s="51"/>
      <c r="X52" s="51"/>
      <c r="Y52" s="51"/>
      <c r="Z52" s="51"/>
    </row>
    <row r="53" spans="1:26" s="49" customFormat="1" x14ac:dyDescent="0.3">
      <c r="A53" s="676"/>
      <c r="B53" s="110" t="s">
        <v>60</v>
      </c>
      <c r="C53" s="318">
        <f>'Urban_degree of utilization'!Y11</f>
        <v>5.1773030707610156E-2</v>
      </c>
      <c r="D53" s="319">
        <f>'Urban_degree of utilization'!P11</f>
        <v>0.13800000000000001</v>
      </c>
      <c r="F53" s="51"/>
      <c r="G53" s="51"/>
      <c r="H53" s="51"/>
      <c r="I53" s="51"/>
      <c r="J53" s="51"/>
      <c r="K53" s="51"/>
      <c r="L53" s="51"/>
      <c r="N53" s="51"/>
      <c r="O53" s="51"/>
      <c r="P53" s="51"/>
      <c r="Q53" s="51"/>
      <c r="R53" s="51"/>
      <c r="S53" s="51"/>
      <c r="T53" s="51"/>
      <c r="U53" s="51"/>
      <c r="V53" s="51"/>
      <c r="W53" s="51"/>
      <c r="X53" s="51"/>
      <c r="Y53" s="51"/>
      <c r="Z53" s="51"/>
    </row>
    <row r="54" spans="1:26" s="49" customFormat="1" ht="15.75" customHeight="1" thickBot="1" x14ac:dyDescent="0.35">
      <c r="A54" s="677"/>
      <c r="B54" s="149" t="s">
        <v>134</v>
      </c>
      <c r="C54" s="320">
        <f>'Urban_degree of utilization'!AF11</f>
        <v>0.37908989764129941</v>
      </c>
      <c r="D54" s="321">
        <f>'Urban_degree of utilization'!T11</f>
        <v>0.14899999999999991</v>
      </c>
      <c r="F54" s="51"/>
      <c r="G54" s="51"/>
      <c r="H54" s="51"/>
      <c r="I54" s="51"/>
      <c r="J54" s="51"/>
      <c r="K54" s="51"/>
      <c r="L54" s="51"/>
      <c r="N54" s="51"/>
      <c r="O54" s="51"/>
      <c r="P54" s="51"/>
      <c r="Q54" s="51"/>
      <c r="R54" s="51"/>
      <c r="S54" s="51"/>
      <c r="T54" s="51"/>
      <c r="U54" s="51"/>
      <c r="V54" s="51"/>
      <c r="W54" s="51"/>
      <c r="X54" s="51"/>
      <c r="Y54" s="51"/>
      <c r="Z54" s="51"/>
    </row>
    <row r="55" spans="1:26" s="49" customFormat="1" x14ac:dyDescent="0.3">
      <c r="A55" s="449"/>
      <c r="B55" s="110"/>
      <c r="C55" s="132"/>
      <c r="F55" s="51"/>
      <c r="G55" s="51"/>
      <c r="H55" s="51"/>
      <c r="I55" s="51"/>
      <c r="J55" s="51"/>
      <c r="K55" s="51"/>
      <c r="L55" s="51"/>
      <c r="N55" s="51"/>
      <c r="O55" s="51"/>
      <c r="P55" s="51"/>
      <c r="Q55" s="51"/>
      <c r="R55" s="51"/>
      <c r="S55" s="51"/>
      <c r="T55" s="51"/>
      <c r="U55" s="51"/>
      <c r="V55" s="51"/>
      <c r="W55" s="51"/>
      <c r="X55" s="51"/>
      <c r="Y55" s="51"/>
      <c r="Z55" s="51"/>
    </row>
    <row r="56" spans="1:26" s="49" customFormat="1" ht="16.2" thickBot="1" x14ac:dyDescent="0.35">
      <c r="A56" s="110"/>
      <c r="B56" s="132"/>
      <c r="D56" s="134"/>
      <c r="F56" s="110"/>
      <c r="G56" s="111"/>
      <c r="H56" s="112"/>
      <c r="I56" s="51"/>
      <c r="J56" s="51"/>
      <c r="K56" s="51"/>
      <c r="L56" s="51"/>
    </row>
    <row r="57" spans="1:26" s="49" customFormat="1" ht="48" customHeight="1" x14ac:dyDescent="0.3">
      <c r="A57" s="143" t="s">
        <v>223</v>
      </c>
      <c r="B57" s="147" t="s">
        <v>107</v>
      </c>
      <c r="C57" s="144" t="s">
        <v>108</v>
      </c>
      <c r="D57" s="134"/>
      <c r="F57" s="110"/>
      <c r="G57" s="111"/>
      <c r="H57" s="112"/>
      <c r="I57" s="51"/>
      <c r="J57" s="51"/>
      <c r="K57" s="51"/>
      <c r="L57" s="51"/>
    </row>
    <row r="58" spans="1:26" s="49" customFormat="1" ht="16.2" thickBot="1" x14ac:dyDescent="0.35">
      <c r="A58" s="142" t="s">
        <v>109</v>
      </c>
      <c r="B58" s="322">
        <f>Population!$E$7</f>
        <v>0.2075479431094531</v>
      </c>
      <c r="C58" s="323">
        <f>Population!$C$7</f>
        <v>0.22935810315185004</v>
      </c>
      <c r="D58" s="134"/>
      <c r="F58" s="110"/>
      <c r="G58" s="111"/>
      <c r="H58" s="112"/>
      <c r="I58" s="51"/>
      <c r="J58" s="51"/>
      <c r="K58" s="51"/>
      <c r="L58" s="51"/>
    </row>
    <row r="59" spans="1:26" s="49" customFormat="1" x14ac:dyDescent="0.3">
      <c r="A59" s="133"/>
      <c r="B59" s="133"/>
      <c r="C59" s="133"/>
      <c r="E59" s="110"/>
      <c r="F59" s="111"/>
      <c r="G59" s="112"/>
      <c r="H59" s="51"/>
      <c r="I59" s="51"/>
      <c r="J59" s="51"/>
      <c r="K59" s="51"/>
    </row>
    <row r="60" spans="1:26" s="49" customFormat="1" ht="16.2" thickBot="1" x14ac:dyDescent="0.35">
      <c r="A60" s="109"/>
      <c r="B60" s="133"/>
      <c r="C60" s="133"/>
      <c r="D60" s="133"/>
      <c r="E60" s="133"/>
      <c r="F60" s="133"/>
      <c r="G60" s="133"/>
      <c r="H60" s="133"/>
      <c r="I60" s="133"/>
      <c r="J60" s="133"/>
      <c r="K60" s="133"/>
      <c r="L60" s="133"/>
      <c r="M60" s="133"/>
      <c r="N60" s="133"/>
      <c r="O60" s="133"/>
      <c r="P60" s="133"/>
      <c r="Q60" s="133"/>
      <c r="R60" s="133"/>
      <c r="S60" s="133"/>
      <c r="U60" s="482"/>
      <c r="V60" s="482"/>
      <c r="W60" s="482"/>
    </row>
    <row r="61" spans="1:26" s="49" customFormat="1" ht="16.2" thickBot="1" x14ac:dyDescent="0.35">
      <c r="A61" s="678" t="s">
        <v>65</v>
      </c>
      <c r="B61" s="679"/>
      <c r="C61" s="451"/>
      <c r="D61" s="451"/>
      <c r="E61" s="451"/>
      <c r="F61" s="396"/>
      <c r="G61" s="396"/>
      <c r="H61" s="397"/>
      <c r="I61" s="396"/>
      <c r="J61" s="396"/>
      <c r="K61" s="396"/>
      <c r="L61" s="396"/>
      <c r="M61" s="397"/>
      <c r="N61" s="397"/>
      <c r="O61" s="398"/>
      <c r="P61" s="398"/>
      <c r="Q61" s="398"/>
      <c r="R61" s="398"/>
      <c r="S61" s="397"/>
      <c r="T61" s="475"/>
      <c r="U61" s="483"/>
      <c r="V61" s="483"/>
      <c r="W61" s="484"/>
    </row>
    <row r="62" spans="1:26" s="49" customFormat="1" ht="108" customHeight="1" x14ac:dyDescent="0.3">
      <c r="A62" s="680" t="s">
        <v>13</v>
      </c>
      <c r="B62" s="669" t="s">
        <v>110</v>
      </c>
      <c r="C62" s="669" t="s">
        <v>111</v>
      </c>
      <c r="D62" s="669" t="s">
        <v>14</v>
      </c>
      <c r="E62" s="657" t="s">
        <v>104</v>
      </c>
      <c r="F62" s="658"/>
      <c r="G62" s="669" t="s">
        <v>178</v>
      </c>
      <c r="H62" s="669"/>
      <c r="I62" s="669" t="s">
        <v>103</v>
      </c>
      <c r="J62" s="650" t="s">
        <v>62</v>
      </c>
      <c r="K62" s="651"/>
      <c r="L62" s="651"/>
      <c r="M62" s="651"/>
      <c r="N62" s="651"/>
      <c r="O62" s="651"/>
      <c r="P62" s="651"/>
      <c r="Q62" s="651"/>
      <c r="R62" s="651"/>
      <c r="S62" s="651"/>
      <c r="T62" s="651"/>
      <c r="U62" s="651"/>
      <c r="V62" s="651"/>
      <c r="W62" s="652"/>
    </row>
    <row r="63" spans="1:26" s="49" customFormat="1" x14ac:dyDescent="0.3">
      <c r="A63" s="668"/>
      <c r="B63" s="656"/>
      <c r="C63" s="656"/>
      <c r="D63" s="656"/>
      <c r="E63" s="659"/>
      <c r="F63" s="660"/>
      <c r="G63" s="656"/>
      <c r="H63" s="656"/>
      <c r="I63" s="656"/>
      <c r="J63" s="446">
        <v>2005</v>
      </c>
      <c r="K63" s="446">
        <v>2006</v>
      </c>
      <c r="L63" s="446">
        <v>2007</v>
      </c>
      <c r="M63" s="446">
        <v>2008</v>
      </c>
      <c r="N63" s="446">
        <v>2009</v>
      </c>
      <c r="O63" s="446">
        <v>2010</v>
      </c>
      <c r="P63" s="446">
        <v>2011</v>
      </c>
      <c r="Q63" s="446">
        <v>2012</v>
      </c>
      <c r="R63" s="446">
        <v>2013</v>
      </c>
      <c r="S63" s="446">
        <v>2014</v>
      </c>
      <c r="T63" s="450">
        <v>2015</v>
      </c>
      <c r="U63" s="450">
        <v>2016</v>
      </c>
      <c r="V63" s="450">
        <v>2017</v>
      </c>
      <c r="W63" s="452">
        <v>2018</v>
      </c>
    </row>
    <row r="64" spans="1:26" s="45" customFormat="1" x14ac:dyDescent="0.3">
      <c r="A64" s="663" t="s">
        <v>109</v>
      </c>
      <c r="B64" s="661">
        <f>B58</f>
        <v>0.2075479431094531</v>
      </c>
      <c r="C64" s="666">
        <f>C58</f>
        <v>0.22935810315185004</v>
      </c>
      <c r="D64" s="153" t="s">
        <v>15</v>
      </c>
      <c r="E64" s="661">
        <f>C50</f>
        <v>0.20108945260347133</v>
      </c>
      <c r="F64" s="661"/>
      <c r="G64" s="670">
        <f>D50</f>
        <v>0.53600000000000003</v>
      </c>
      <c r="H64" s="670"/>
      <c r="I64" s="154">
        <f>B44*A31</f>
        <v>0.3</v>
      </c>
      <c r="J64" s="155">
        <f t="shared" ref="J64:O64" si="2">($B$64*$E64*$I64)*(C27-$A$34)</f>
        <v>212759.56920044593</v>
      </c>
      <c r="K64" s="155">
        <f t="shared" si="2"/>
        <v>217774.77880653995</v>
      </c>
      <c r="L64" s="155">
        <f t="shared" si="2"/>
        <v>222789.98841263403</v>
      </c>
      <c r="M64" s="155">
        <f t="shared" si="2"/>
        <v>227805.19801872809</v>
      </c>
      <c r="N64" s="155">
        <f t="shared" si="2"/>
        <v>232820.40762482217</v>
      </c>
      <c r="O64" s="155">
        <f t="shared" si="2"/>
        <v>237835.61723091622</v>
      </c>
      <c r="P64" s="155">
        <f>($C$64*$G64*$I64)*(I27-$A$34)</f>
        <v>650287.94228002813</v>
      </c>
      <c r="Q64" s="155">
        <f>($C$64*$G64*$I64)*(J27-$A$34)</f>
        <v>667212.44573531998</v>
      </c>
      <c r="R64" s="155">
        <f>($C$64*$G64*$I64)*(K27-$A$34)</f>
        <v>684136.94919061172</v>
      </c>
      <c r="S64" s="155">
        <f>($C$64*$G64*$I64)*(L27-$A$34)</f>
        <v>701061.45264590357</v>
      </c>
      <c r="T64" s="462">
        <f>($C$64*$G64*$I64)*(M27-$A$34)</f>
        <v>717985.9561011953</v>
      </c>
      <c r="U64" s="462">
        <f t="shared" ref="U64:W64" si="3">($C$64*$G64*$I64)*(N27-$A$34)</f>
        <v>735350.93953248649</v>
      </c>
      <c r="V64" s="462">
        <f t="shared" si="3"/>
        <v>753156.40293977689</v>
      </c>
      <c r="W64" s="156">
        <f t="shared" si="3"/>
        <v>771402.34632306709</v>
      </c>
    </row>
    <row r="65" spans="1:23" s="45" customFormat="1" x14ac:dyDescent="0.3">
      <c r="A65" s="663"/>
      <c r="B65" s="661"/>
      <c r="C65" s="666"/>
      <c r="D65" s="153" t="s">
        <v>16</v>
      </c>
      <c r="E65" s="662">
        <f t="shared" ref="E65:E66" si="4">C51</f>
        <v>0.32100000000000001</v>
      </c>
      <c r="F65" s="662"/>
      <c r="G65" s="662">
        <f>D51</f>
        <v>0.13899999999999998</v>
      </c>
      <c r="H65" s="662"/>
      <c r="I65" s="154">
        <f>B46*A31</f>
        <v>0.06</v>
      </c>
      <c r="J65" s="155">
        <f t="shared" ref="J65:O65" si="5">($B$64*$E$65*$I$65)*(C27-$A$34)</f>
        <v>67925.811949984069</v>
      </c>
      <c r="K65" s="155">
        <f t="shared" si="5"/>
        <v>69526.972292024206</v>
      </c>
      <c r="L65" s="155">
        <f t="shared" si="5"/>
        <v>71128.132634064357</v>
      </c>
      <c r="M65" s="155">
        <f t="shared" si="5"/>
        <v>72729.292976104494</v>
      </c>
      <c r="N65" s="155">
        <f t="shared" si="5"/>
        <v>74330.453318144631</v>
      </c>
      <c r="O65" s="155">
        <f t="shared" si="5"/>
        <v>75931.613660184768</v>
      </c>
      <c r="P65" s="155">
        <f>($C$64*$G$65*$I$65)*(I27-$A$34)</f>
        <v>33727.6208869119</v>
      </c>
      <c r="Q65" s="155">
        <f>($C$64*$G$65*$I$65)*(J27-$A$34)</f>
        <v>34605.42162582442</v>
      </c>
      <c r="R65" s="155">
        <f>($C$64*$G$65*$I$65)*(K27-$A$34)</f>
        <v>35483.222364736946</v>
      </c>
      <c r="S65" s="155">
        <f>($C$64*$G$65*$I$65)*(L27-$A$34)</f>
        <v>36361.023103649466</v>
      </c>
      <c r="T65" s="462">
        <f>($C$64*$G$65*$I$65)*(M27-$A$34)</f>
        <v>37238.823842561993</v>
      </c>
      <c r="U65" s="462">
        <f t="shared" ref="U65:W65" si="6">($C$64*$G$65*$I$65)*(N27-$A$34)</f>
        <v>38139.470371274474</v>
      </c>
      <c r="V65" s="462">
        <f t="shared" si="6"/>
        <v>39062.962689786931</v>
      </c>
      <c r="W65" s="156">
        <f t="shared" si="6"/>
        <v>40009.300798099364</v>
      </c>
    </row>
    <row r="66" spans="1:23" s="45" customFormat="1" x14ac:dyDescent="0.3">
      <c r="A66" s="663"/>
      <c r="B66" s="661"/>
      <c r="C66" s="666"/>
      <c r="D66" s="153" t="s">
        <v>176</v>
      </c>
      <c r="E66" s="662">
        <f t="shared" si="4"/>
        <v>4.704761904761904E-2</v>
      </c>
      <c r="F66" s="662"/>
      <c r="G66" s="661">
        <f>D52</f>
        <v>3.7999999999999999E-2</v>
      </c>
      <c r="H66" s="661"/>
      <c r="I66" s="154">
        <f>B45*A31</f>
        <v>0.3</v>
      </c>
      <c r="J66" s="155">
        <f t="shared" ref="J66:O66" si="7">($B$64*$E$66*$I$66)*(C27-$A$34)</f>
        <v>49778.001933380983</v>
      </c>
      <c r="K66" s="155">
        <f t="shared" si="7"/>
        <v>50951.378597032999</v>
      </c>
      <c r="L66" s="155">
        <f t="shared" si="7"/>
        <v>52124.755260685029</v>
      </c>
      <c r="M66" s="155">
        <f t="shared" si="7"/>
        <v>53298.131924337045</v>
      </c>
      <c r="N66" s="155">
        <f t="shared" si="7"/>
        <v>54471.508587989076</v>
      </c>
      <c r="O66" s="155">
        <f t="shared" si="7"/>
        <v>55644.885251641099</v>
      </c>
      <c r="P66" s="155">
        <f>($C$64*$G$66*$I$66)*(I27-$A$34)</f>
        <v>46102.503370599006</v>
      </c>
      <c r="Q66" s="155">
        <f>($C$64*$G$66*$I$66)*(J27-$A$34)</f>
        <v>47302.374884220444</v>
      </c>
      <c r="R66" s="155">
        <f>($C$64*$G$66*$I$66)*(K27-$A$34)</f>
        <v>48502.246397841875</v>
      </c>
      <c r="S66" s="155">
        <f>($C$64*$G$66*$I$66)*(L27-$A$34)</f>
        <v>49702.117911463312</v>
      </c>
      <c r="T66" s="462">
        <f>($C$64*$G$66*$I$66)*(M27-$A$34)</f>
        <v>50901.989425084743</v>
      </c>
      <c r="U66" s="462">
        <f t="shared" ref="U66:W66" si="8">($C$64*$G$66*$I$66)*(N27-$A$34)</f>
        <v>52133.08899670613</v>
      </c>
      <c r="V66" s="462">
        <f t="shared" si="8"/>
        <v>53395.416626327467</v>
      </c>
      <c r="W66" s="156">
        <f t="shared" si="8"/>
        <v>54688.972313948783</v>
      </c>
    </row>
    <row r="67" spans="1:23" s="45" customFormat="1" x14ac:dyDescent="0.3">
      <c r="A67" s="663"/>
      <c r="B67" s="661"/>
      <c r="C67" s="666"/>
      <c r="D67" s="153" t="s">
        <v>177</v>
      </c>
      <c r="E67" s="662">
        <f>C54</f>
        <v>0.37908989764129941</v>
      </c>
      <c r="F67" s="662"/>
      <c r="G67" s="661">
        <f>D54</f>
        <v>0.14899999999999991</v>
      </c>
      <c r="H67" s="661"/>
      <c r="I67" s="154">
        <f>B42*A31</f>
        <v>0.06</v>
      </c>
      <c r="J67" s="155">
        <f t="shared" ref="J67:O67" si="9">($B$64*$E$67*$I$67)*(C27-$A$34)</f>
        <v>80218.034577325903</v>
      </c>
      <c r="K67" s="155">
        <f t="shared" si="9"/>
        <v>82108.949562283233</v>
      </c>
      <c r="L67" s="155">
        <f t="shared" si="9"/>
        <v>83999.864547240577</v>
      </c>
      <c r="M67" s="155">
        <f t="shared" si="9"/>
        <v>85890.779532197907</v>
      </c>
      <c r="N67" s="155">
        <f t="shared" si="9"/>
        <v>87781.694517155251</v>
      </c>
      <c r="O67" s="155">
        <f t="shared" si="9"/>
        <v>89672.60950211258</v>
      </c>
      <c r="P67" s="155">
        <f>($C$64*$G$67*$I$67)*(I27-$A$34)</f>
        <v>36154.068432732878</v>
      </c>
      <c r="Q67" s="155">
        <f>($C$64*$G$67*$I$67)*(J27-$A$34)</f>
        <v>37095.020303941266</v>
      </c>
      <c r="R67" s="155">
        <f>($C$64*$G$67*$I$67)*(K27-$A$34)</f>
        <v>38035.972175149655</v>
      </c>
      <c r="S67" s="155">
        <f>($C$64*$G$67*$I$67)*(L27-$A$34)</f>
        <v>38976.924046358043</v>
      </c>
      <c r="T67" s="462">
        <f>($C$64*$G$67*$I$67)*(M27-$A$34)</f>
        <v>39917.875917566431</v>
      </c>
      <c r="U67" s="462">
        <f t="shared" ref="U67:W67" si="10">($C$64*$G$67*$I$67)*(N27-$A$34)</f>
        <v>40883.317160574778</v>
      </c>
      <c r="V67" s="462">
        <f t="shared" si="10"/>
        <v>41873.24777538309</v>
      </c>
      <c r="W67" s="156">
        <f t="shared" si="10"/>
        <v>42887.667761991383</v>
      </c>
    </row>
    <row r="68" spans="1:23" s="49" customFormat="1" ht="108" customHeight="1" x14ac:dyDescent="0.3">
      <c r="A68" s="668" t="s">
        <v>13</v>
      </c>
      <c r="B68" s="656" t="s">
        <v>110</v>
      </c>
      <c r="C68" s="656" t="s">
        <v>111</v>
      </c>
      <c r="D68" s="656" t="s">
        <v>14</v>
      </c>
      <c r="E68" s="656" t="s">
        <v>205</v>
      </c>
      <c r="F68" s="656" t="s">
        <v>206</v>
      </c>
      <c r="G68" s="656" t="s">
        <v>436</v>
      </c>
      <c r="H68" s="656" t="s">
        <v>437</v>
      </c>
      <c r="I68" s="656" t="s">
        <v>103</v>
      </c>
      <c r="J68" s="653" t="s">
        <v>62</v>
      </c>
      <c r="K68" s="654"/>
      <c r="L68" s="654"/>
      <c r="M68" s="654"/>
      <c r="N68" s="654"/>
      <c r="O68" s="654"/>
      <c r="P68" s="654"/>
      <c r="Q68" s="654"/>
      <c r="R68" s="654"/>
      <c r="S68" s="654"/>
      <c r="T68" s="654"/>
      <c r="U68" s="654"/>
      <c r="V68" s="654"/>
      <c r="W68" s="655"/>
    </row>
    <row r="69" spans="1:23" s="49" customFormat="1" x14ac:dyDescent="0.3">
      <c r="A69" s="668"/>
      <c r="B69" s="656"/>
      <c r="C69" s="656"/>
      <c r="D69" s="656"/>
      <c r="E69" s="656"/>
      <c r="F69" s="656"/>
      <c r="G69" s="656"/>
      <c r="H69" s="656"/>
      <c r="I69" s="656"/>
      <c r="J69" s="446">
        <v>2005</v>
      </c>
      <c r="K69" s="446">
        <v>2006</v>
      </c>
      <c r="L69" s="446">
        <v>2007</v>
      </c>
      <c r="M69" s="446">
        <v>2008</v>
      </c>
      <c r="N69" s="446">
        <v>2009</v>
      </c>
      <c r="O69" s="446">
        <v>2010</v>
      </c>
      <c r="P69" s="446">
        <v>2011</v>
      </c>
      <c r="Q69" s="446">
        <v>2012</v>
      </c>
      <c r="R69" s="446">
        <v>2013</v>
      </c>
      <c r="S69" s="446">
        <v>2014</v>
      </c>
      <c r="T69" s="450">
        <v>2015</v>
      </c>
      <c r="U69" s="450">
        <v>2016</v>
      </c>
      <c r="V69" s="450">
        <v>2017</v>
      </c>
      <c r="W69" s="452">
        <v>2018</v>
      </c>
    </row>
    <row r="70" spans="1:23" s="45" customFormat="1" ht="31.2" x14ac:dyDescent="0.3">
      <c r="A70" s="663" t="s">
        <v>109</v>
      </c>
      <c r="B70" s="661">
        <f>B58</f>
        <v>0.2075479431094531</v>
      </c>
      <c r="C70" s="666">
        <f>C58</f>
        <v>0.22935810315185004</v>
      </c>
      <c r="D70" s="153" t="s">
        <v>63</v>
      </c>
      <c r="E70" s="167">
        <f>C53*'STP status'!E8</f>
        <v>5.1773030707610156E-2</v>
      </c>
      <c r="F70" s="166">
        <f>C53*'STP status'!H8</f>
        <v>5.1773030707610156E-2</v>
      </c>
      <c r="G70" s="472">
        <f>D53*'STP status'!K8</f>
        <v>0.13800000000000001</v>
      </c>
      <c r="H70" s="472">
        <f>D53*'STP status'!N8</f>
        <v>0.13800000000000001</v>
      </c>
      <c r="I70" s="154">
        <f>B41*A31</f>
        <v>0.3</v>
      </c>
      <c r="J70" s="155">
        <f>($B$70*$E$70*$I$70)*(C23-$A$34)</f>
        <v>3738.5629467398326</v>
      </c>
      <c r="K70" s="155">
        <f>($B$70*$E$70*$I$70)*(D23-$A$34)</f>
        <v>3826.6890736817995</v>
      </c>
      <c r="L70" s="155">
        <f>($B$70*$E$70*$I$70)*(E23-$A$34)</f>
        <v>3914.8152006237688</v>
      </c>
      <c r="M70" s="155">
        <f>($B$70*$F$70*$I$70)*(F23-$A$34)</f>
        <v>4002.9413275657366</v>
      </c>
      <c r="N70" s="155">
        <f>($B$70*$F$70*$I$70)*(G23-$A$34)</f>
        <v>4091.067454507704</v>
      </c>
      <c r="O70" s="155">
        <f>($B$70*$F$70*$I$70)*(H23-$A$34)</f>
        <v>4179.1935814496719</v>
      </c>
      <c r="P70" s="155">
        <f>($C$70*$G$70*$I$70)*(I23-$A$34)</f>
        <v>33504.398972313749</v>
      </c>
      <c r="Q70" s="155">
        <f>($C$70*$G$70*$I$70)*(J23-$A$34)</f>
        <v>34376.390100099758</v>
      </c>
      <c r="R70" s="155">
        <f>($C$70*$G$70*$I$70)*(K23-$A$34)</f>
        <v>35248.381227885751</v>
      </c>
      <c r="S70" s="155">
        <f>($C$70*$G$70*$I$70)*(L23-$A$34)</f>
        <v>36120.37235567176</v>
      </c>
      <c r="T70" s="462">
        <f>($C$70*$G$70*$I$70)*(M23-$A$34)</f>
        <v>36992.363483457761</v>
      </c>
      <c r="U70" s="462">
        <f>($C$70*$H$70*$I$70)*(N23-$A$34)</f>
        <v>37887.049199126552</v>
      </c>
      <c r="V70" s="462">
        <f t="shared" ref="V70:W70" si="11">($C$70*$H$70*$I$70)*(O23-$A$34)</f>
        <v>38804.42950267814</v>
      </c>
      <c r="W70" s="156">
        <f t="shared" si="11"/>
        <v>39744.504394112548</v>
      </c>
    </row>
    <row r="71" spans="1:23" s="45" customFormat="1" ht="31.2" x14ac:dyDescent="0.3">
      <c r="A71" s="663"/>
      <c r="B71" s="661"/>
      <c r="C71" s="666"/>
      <c r="D71" s="153" t="s">
        <v>64</v>
      </c>
      <c r="E71" s="165">
        <f>(C53-E70)*'STP status'!D8</f>
        <v>0</v>
      </c>
      <c r="F71" s="477">
        <f>(C53-F70)*'STP status'!G8</f>
        <v>0</v>
      </c>
      <c r="G71" s="479">
        <f>(D53-G70)*'STP status'!J8</f>
        <v>0</v>
      </c>
      <c r="H71" s="464">
        <f>(D53-H70)*'STP status'!M8</f>
        <v>0</v>
      </c>
      <c r="I71" s="154">
        <f>B38*A31</f>
        <v>0.48</v>
      </c>
      <c r="J71" s="155">
        <f>($B$70*$E$71*$I$71)*(C23-$A$34)</f>
        <v>0</v>
      </c>
      <c r="K71" s="155">
        <f>($B$70*$E$71*$I$71)*(D23-$A$34)</f>
        <v>0</v>
      </c>
      <c r="L71" s="155">
        <f>($B$70*$E$71*$I$71)*(E23-$A$34)</f>
        <v>0</v>
      </c>
      <c r="M71" s="155">
        <f>($B$70*$F$71*$I$71)*(F23-$A$34)</f>
        <v>0</v>
      </c>
      <c r="N71" s="155">
        <f>($B$70*$F$71*$I$71)*(G23-$A$34)</f>
        <v>0</v>
      </c>
      <c r="O71" s="155">
        <f>($B$70*$F$71*$I$71)*(H23-$A$34)</f>
        <v>0</v>
      </c>
      <c r="P71" s="155">
        <f>($C$70*$G$71*$I$71)*(I23-$A$34)</f>
        <v>0</v>
      </c>
      <c r="Q71" s="155">
        <f>($C$70*$G$71*$I$71)*(J23-$A$34)</f>
        <v>0</v>
      </c>
      <c r="R71" s="155">
        <f>($C$70*$G$71*$I$71)*(K23-$A$34)</f>
        <v>0</v>
      </c>
      <c r="S71" s="155">
        <f>($C$70*$G$71*$I$71)*(L23-$A$34)</f>
        <v>0</v>
      </c>
      <c r="T71" s="462">
        <f>($C$70*$G$71*$I$71)*(M23-$A$34)</f>
        <v>0</v>
      </c>
      <c r="U71" s="462">
        <f>($C$70*$H$71*$I$71)*(N23-$A$34)</f>
        <v>0</v>
      </c>
      <c r="V71" s="462">
        <f t="shared" ref="V71:W71" si="12">($C$70*$H$71*$I$71)*(O23-$A$34)</f>
        <v>0</v>
      </c>
      <c r="W71" s="156">
        <f t="shared" si="12"/>
        <v>0</v>
      </c>
    </row>
    <row r="72" spans="1:23" s="45" customFormat="1" ht="31.8" thickBot="1" x14ac:dyDescent="0.35">
      <c r="A72" s="664"/>
      <c r="B72" s="665"/>
      <c r="C72" s="667"/>
      <c r="D72" s="159" t="s">
        <v>105</v>
      </c>
      <c r="E72" s="164">
        <f>(C53-E70)*'STP status'!C8</f>
        <v>0</v>
      </c>
      <c r="F72" s="478">
        <f>(C53-F70)*'STP status'!F8</f>
        <v>0</v>
      </c>
      <c r="G72" s="480">
        <f>(D53-G70)*'STP status'!I8</f>
        <v>0</v>
      </c>
      <c r="H72" s="481">
        <f>(D53-H70)*'STP status'!L8</f>
        <v>0</v>
      </c>
      <c r="I72" s="160">
        <f>B39*A31</f>
        <v>0.18</v>
      </c>
      <c r="J72" s="161">
        <f>($B$70*$E$72*$I$72)*(C23-$A$34)</f>
        <v>0</v>
      </c>
      <c r="K72" s="161">
        <f>($B$70*$E$72*$I$72)*(D23-$A$34)</f>
        <v>0</v>
      </c>
      <c r="L72" s="161">
        <f>($B$70*$E$72*$I$72)*(E23-$A$34)</f>
        <v>0</v>
      </c>
      <c r="M72" s="161">
        <f>($B$70*$F$72*$I$72)*(F23-$A$34)</f>
        <v>0</v>
      </c>
      <c r="N72" s="161">
        <f>($B$70*$F$72*$I$72)*(G23-$A$34)</f>
        <v>0</v>
      </c>
      <c r="O72" s="161">
        <f>($B$70*$F$72*$I$72)*(H23-$A$34)</f>
        <v>0</v>
      </c>
      <c r="P72" s="161">
        <f>($C$70*$G$72*$I$72)*(I23-$A$34)</f>
        <v>0</v>
      </c>
      <c r="Q72" s="161">
        <f>($C$70*$G$72*$I$72)*(J23-$A$34)</f>
        <v>0</v>
      </c>
      <c r="R72" s="161">
        <f>($C$70*$G$72*$I$72)*(K23-$A$34)</f>
        <v>0</v>
      </c>
      <c r="S72" s="161">
        <f>($C$70*$G$72*$I$72)*(L23-$A$34)</f>
        <v>0</v>
      </c>
      <c r="T72" s="463">
        <f>($C$70*$G$72*$I$72)*(M23-$A$34)</f>
        <v>0</v>
      </c>
      <c r="U72" s="463">
        <f>($C$70*$H$72*$I$72)*(N23-$A$34)</f>
        <v>0</v>
      </c>
      <c r="V72" s="463">
        <f t="shared" ref="V72:W72" si="13">($C$70*$H$72*$I$72)*(O23-$A$34)</f>
        <v>0</v>
      </c>
      <c r="W72" s="162">
        <f t="shared" si="13"/>
        <v>0</v>
      </c>
    </row>
    <row r="73" spans="1:23" s="45" customFormat="1" x14ac:dyDescent="0.3">
      <c r="A73" s="131"/>
      <c r="B73" s="47"/>
      <c r="C73" s="47"/>
      <c r="D73" s="47"/>
      <c r="E73" s="324"/>
      <c r="F73" s="48"/>
      <c r="G73" s="48"/>
      <c r="H73" s="476"/>
      <c r="I73" s="48"/>
      <c r="J73" s="48"/>
      <c r="K73" s="48"/>
    </row>
    <row r="74" spans="1:23" s="114" customFormat="1" x14ac:dyDescent="0.3">
      <c r="A74" s="68"/>
      <c r="B74" s="56"/>
      <c r="C74" s="56"/>
      <c r="D74" s="56"/>
      <c r="E74" s="56"/>
      <c r="F74" s="113"/>
      <c r="G74" s="113"/>
      <c r="H74" s="113"/>
      <c r="I74" s="113"/>
      <c r="J74" s="113"/>
      <c r="K74" s="113"/>
    </row>
    <row r="75" spans="1:23" ht="47.25" customHeight="1" x14ac:dyDescent="0.3">
      <c r="A75" s="656" t="s">
        <v>357</v>
      </c>
      <c r="B75" s="656"/>
      <c r="C75" s="392">
        <v>2005</v>
      </c>
      <c r="D75" s="392">
        <v>2006</v>
      </c>
      <c r="E75" s="446">
        <v>2007</v>
      </c>
      <c r="F75" s="446">
        <v>2008</v>
      </c>
      <c r="G75" s="446">
        <v>2009</v>
      </c>
      <c r="H75" s="446">
        <v>2010</v>
      </c>
      <c r="I75" s="446">
        <v>2011</v>
      </c>
      <c r="J75" s="446">
        <v>2012</v>
      </c>
      <c r="K75" s="446">
        <v>2013</v>
      </c>
      <c r="L75" s="446">
        <v>2014</v>
      </c>
      <c r="M75" s="446">
        <v>2015</v>
      </c>
      <c r="N75" s="450">
        <v>2016</v>
      </c>
      <c r="O75" s="450">
        <v>2017</v>
      </c>
      <c r="P75" s="446">
        <v>2018</v>
      </c>
    </row>
    <row r="76" spans="1:23" x14ac:dyDescent="0.3">
      <c r="A76" s="393"/>
      <c r="B76" s="394"/>
      <c r="C76" s="395">
        <f t="shared" ref="C76:M76" si="14">(SUM(J64:J67)+SUM(J70:J72))/10^3</f>
        <v>414.41998060787671</v>
      </c>
      <c r="D76" s="395">
        <f t="shared" si="14"/>
        <v>424.18876833156213</v>
      </c>
      <c r="E76" s="395">
        <f t="shared" si="14"/>
        <v>433.95755605524784</v>
      </c>
      <c r="F76" s="395">
        <f t="shared" si="14"/>
        <v>443.72634377893331</v>
      </c>
      <c r="G76" s="395">
        <f t="shared" si="14"/>
        <v>453.49513150261879</v>
      </c>
      <c r="H76" s="395">
        <f t="shared" si="14"/>
        <v>463.26391922630438</v>
      </c>
      <c r="I76" s="395">
        <f t="shared" si="14"/>
        <v>799.77653394258562</v>
      </c>
      <c r="J76" s="395">
        <f t="shared" si="14"/>
        <v>820.59165264940577</v>
      </c>
      <c r="K76" s="395">
        <f t="shared" si="14"/>
        <v>841.40677135622582</v>
      </c>
      <c r="L76" s="395">
        <f t="shared" si="14"/>
        <v>862.22189006304609</v>
      </c>
      <c r="M76" s="395">
        <f t="shared" si="14"/>
        <v>883.03700876986636</v>
      </c>
      <c r="N76" s="395">
        <f t="shared" ref="N76:P76" si="15">(SUM(U64:U67)+SUM(U70:U72))/10^3</f>
        <v>904.39386526016858</v>
      </c>
      <c r="O76" s="395">
        <f t="shared" si="15"/>
        <v>926.29245953395241</v>
      </c>
      <c r="P76" s="395">
        <f t="shared" si="15"/>
        <v>948.7327915912191</v>
      </c>
    </row>
    <row r="77" spans="1:23" x14ac:dyDescent="0.3">
      <c r="A77" s="68"/>
      <c r="B77" s="69"/>
      <c r="C77" s="410"/>
      <c r="D77" s="69"/>
      <c r="E77" s="120"/>
      <c r="F77" s="121"/>
      <c r="G77" s="121"/>
      <c r="H77" s="121"/>
      <c r="I77" s="121"/>
      <c r="J77" s="121"/>
    </row>
    <row r="78" spans="1:23" ht="47.25" customHeight="1" x14ac:dyDescent="0.3">
      <c r="A78" s="656" t="s">
        <v>112</v>
      </c>
      <c r="B78" s="656"/>
      <c r="C78" s="392">
        <v>2005</v>
      </c>
      <c r="D78" s="392">
        <v>2006</v>
      </c>
      <c r="E78" s="446">
        <v>2007</v>
      </c>
      <c r="F78" s="446">
        <v>2008</v>
      </c>
      <c r="G78" s="446">
        <v>2009</v>
      </c>
      <c r="H78" s="446">
        <v>2010</v>
      </c>
      <c r="I78" s="446">
        <v>2011</v>
      </c>
      <c r="J78" s="446">
        <v>2012</v>
      </c>
      <c r="K78" s="446">
        <v>2013</v>
      </c>
      <c r="L78" s="446">
        <v>2014</v>
      </c>
      <c r="M78" s="446">
        <v>2015</v>
      </c>
      <c r="N78" s="450">
        <v>2016</v>
      </c>
      <c r="O78" s="450">
        <v>2017</v>
      </c>
      <c r="P78" s="450">
        <v>2018</v>
      </c>
      <c r="Q78" s="485"/>
    </row>
    <row r="79" spans="1:23" x14ac:dyDescent="0.3">
      <c r="A79" s="393"/>
      <c r="B79" s="394"/>
      <c r="C79" s="395">
        <f t="shared" ref="C79:P79" si="16">C76*21</f>
        <v>8702.8195927654106</v>
      </c>
      <c r="D79" s="395">
        <f t="shared" si="16"/>
        <v>8907.9641349628055</v>
      </c>
      <c r="E79" s="395">
        <f t="shared" si="16"/>
        <v>9113.108677160204</v>
      </c>
      <c r="F79" s="395">
        <f t="shared" si="16"/>
        <v>9318.2532193575989</v>
      </c>
      <c r="G79" s="395">
        <f t="shared" si="16"/>
        <v>9523.3977615549938</v>
      </c>
      <c r="H79" s="395">
        <f t="shared" si="16"/>
        <v>9728.5423037523924</v>
      </c>
      <c r="I79" s="395">
        <f t="shared" si="16"/>
        <v>16795.307212794298</v>
      </c>
      <c r="J79" s="395">
        <f t="shared" si="16"/>
        <v>17232.424705637521</v>
      </c>
      <c r="K79" s="395">
        <f t="shared" si="16"/>
        <v>17669.542198480744</v>
      </c>
      <c r="L79" s="395">
        <f t="shared" si="16"/>
        <v>18106.659691323966</v>
      </c>
      <c r="M79" s="395">
        <f t="shared" si="16"/>
        <v>18543.777184167193</v>
      </c>
      <c r="N79" s="395">
        <f t="shared" si="16"/>
        <v>18992.27117046354</v>
      </c>
      <c r="O79" s="395">
        <f t="shared" si="16"/>
        <v>19452.141650213001</v>
      </c>
      <c r="P79" s="395">
        <f t="shared" si="16"/>
        <v>19923.388623415602</v>
      </c>
    </row>
    <row r="80" spans="1:23" x14ac:dyDescent="0.3">
      <c r="F80" s="123"/>
    </row>
    <row r="81" spans="2:6" x14ac:dyDescent="0.3">
      <c r="B81" s="57"/>
      <c r="C81" s="367"/>
      <c r="D81" s="57"/>
      <c r="E81" s="57"/>
    </row>
    <row r="82" spans="2:6" x14ac:dyDescent="0.3">
      <c r="B82" s="57"/>
      <c r="C82" s="124"/>
      <c r="D82" s="124"/>
      <c r="E82" s="124"/>
      <c r="F82" s="123"/>
    </row>
    <row r="83" spans="2:6" x14ac:dyDescent="0.3">
      <c r="B83" s="57"/>
      <c r="C83" s="124"/>
      <c r="D83" s="124"/>
      <c r="E83" s="124"/>
    </row>
  </sheetData>
  <mergeCells count="38">
    <mergeCell ref="A33:B33"/>
    <mergeCell ref="A48:D48"/>
    <mergeCell ref="A50:A54"/>
    <mergeCell ref="A61:B61"/>
    <mergeCell ref="A62:A63"/>
    <mergeCell ref="B62:B63"/>
    <mergeCell ref="C62:C63"/>
    <mergeCell ref="D62:D63"/>
    <mergeCell ref="E62:F63"/>
    <mergeCell ref="G62:H63"/>
    <mergeCell ref="I62:I63"/>
    <mergeCell ref="J62:W62"/>
    <mergeCell ref="A64:A67"/>
    <mergeCell ref="B64:B67"/>
    <mergeCell ref="C64:C67"/>
    <mergeCell ref="E64:F64"/>
    <mergeCell ref="G64:H64"/>
    <mergeCell ref="E65:F65"/>
    <mergeCell ref="G65:H65"/>
    <mergeCell ref="E66:F66"/>
    <mergeCell ref="G66:H66"/>
    <mergeCell ref="E67:F67"/>
    <mergeCell ref="G67:H67"/>
    <mergeCell ref="I68:I69"/>
    <mergeCell ref="J68:W68"/>
    <mergeCell ref="A70:A72"/>
    <mergeCell ref="B70:B72"/>
    <mergeCell ref="C70:C72"/>
    <mergeCell ref="A68:A69"/>
    <mergeCell ref="B68:B69"/>
    <mergeCell ref="C68:C69"/>
    <mergeCell ref="D68:D69"/>
    <mergeCell ref="E68:E69"/>
    <mergeCell ref="A75:B75"/>
    <mergeCell ref="A78:B78"/>
    <mergeCell ref="F68:F69"/>
    <mergeCell ref="G68:G69"/>
    <mergeCell ref="H68:H69"/>
  </mergeCells>
  <pageMargins left="0.25" right="0.25" top="0.75" bottom="0.75" header="0.3" footer="0.3"/>
  <pageSetup paperSize="9" scale="35" fitToHeight="0" orientation="landscape" horizontalDpi="4294967293" verticalDpi="4294967293"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5">
    <tabColor rgb="FFFFC000"/>
    <pageSetUpPr fitToPage="1"/>
  </sheetPr>
  <dimension ref="A1:Y48"/>
  <sheetViews>
    <sheetView topLeftCell="A37" zoomScaleNormal="100" zoomScalePageLayoutView="80" workbookViewId="0">
      <selection activeCell="N2" sqref="N2:P2"/>
    </sheetView>
  </sheetViews>
  <sheetFormatPr defaultColWidth="8.6640625" defaultRowHeight="15.6" x14ac:dyDescent="0.3"/>
  <cols>
    <col min="1" max="1" width="45.44140625" style="353" customWidth="1"/>
    <col min="2" max="4" width="19.6640625" style="122" customWidth="1"/>
    <col min="5" max="5" width="25.6640625" style="57" customWidth="1"/>
    <col min="6" max="6" width="24.33203125" style="57" customWidth="1"/>
    <col min="7" max="7" width="23" style="57" customWidth="1"/>
    <col min="8" max="8" width="22.33203125" style="57" customWidth="1"/>
    <col min="9" max="9" width="21.6640625" style="57" customWidth="1"/>
    <col min="10" max="10" width="21.33203125" style="57" customWidth="1"/>
    <col min="11" max="11" width="21.44140625" style="57" customWidth="1"/>
    <col min="12" max="13" width="20.6640625" style="57" customWidth="1"/>
    <col min="14" max="14" width="16.33203125" style="57" customWidth="1"/>
    <col min="15" max="15" width="15.6640625" style="57" customWidth="1"/>
    <col min="16" max="16" width="19" style="57" customWidth="1"/>
    <col min="17" max="192" width="8.6640625" style="57"/>
    <col min="193" max="193" width="43.44140625" style="57" customWidth="1"/>
    <col min="194" max="200" width="18.6640625" style="57" customWidth="1"/>
    <col min="201" max="201" width="15.44140625" style="57" customWidth="1"/>
    <col min="202" max="202" width="12.33203125" style="57" customWidth="1"/>
    <col min="203" max="203" width="14.33203125" style="57" customWidth="1"/>
    <col min="204" max="204" width="12.33203125" style="57" customWidth="1"/>
    <col min="205" max="205" width="12.6640625" style="57" customWidth="1"/>
    <col min="206" max="207" width="12.44140625" style="57" customWidth="1"/>
    <col min="208" max="208" width="12.33203125" style="57" customWidth="1"/>
    <col min="209" max="214" width="11.44140625" style="57" bestFit="1" customWidth="1"/>
    <col min="215" max="215" width="13.6640625" style="57" bestFit="1" customWidth="1"/>
    <col min="216" max="220" width="11.44140625" style="57" bestFit="1" customWidth="1"/>
    <col min="221" max="221" width="11.6640625" style="57" customWidth="1"/>
    <col min="222" max="222" width="13.44140625" style="57" bestFit="1" customWidth="1"/>
    <col min="223" max="224" width="11.44140625" style="57" bestFit="1" customWidth="1"/>
    <col min="225" max="225" width="13.6640625" style="57" bestFit="1" customWidth="1"/>
    <col min="226" max="231" width="11.44140625" style="57" bestFit="1" customWidth="1"/>
    <col min="232" max="234" width="11.33203125" style="57" bestFit="1" customWidth="1"/>
    <col min="235" max="235" width="13.6640625" style="57" bestFit="1" customWidth="1"/>
    <col min="236" max="240" width="11.33203125" style="57" bestFit="1" customWidth="1"/>
    <col min="241" max="241" width="13.44140625" style="57" customWidth="1"/>
    <col min="242" max="242" width="11.33203125" style="57" bestFit="1" customWidth="1"/>
    <col min="243" max="243" width="15.33203125" style="57" customWidth="1"/>
    <col min="244" max="244" width="13.33203125" style="57" customWidth="1"/>
    <col min="245" max="245" width="15.6640625" style="57" customWidth="1"/>
    <col min="246" max="246" width="14.6640625" style="57" customWidth="1"/>
    <col min="247" max="247" width="19.33203125" style="57" customWidth="1"/>
    <col min="248" max="248" width="14" style="57" customWidth="1"/>
    <col min="249" max="249" width="15.6640625" style="57" customWidth="1"/>
    <col min="250" max="250" width="17" style="57" customWidth="1"/>
    <col min="251" max="251" width="16.33203125" style="57" customWidth="1"/>
    <col min="252" max="252" width="17.33203125" style="57" customWidth="1"/>
    <col min="253" max="254" width="8.6640625" style="57"/>
    <col min="255" max="255" width="13.6640625" style="57" bestFit="1" customWidth="1"/>
    <col min="256" max="16384" width="8.6640625" style="57"/>
  </cols>
  <sheetData>
    <row r="1" spans="1:25" x14ac:dyDescent="0.3">
      <c r="A1" s="325"/>
      <c r="B1" s="56"/>
      <c r="C1" s="56"/>
      <c r="D1" s="56"/>
      <c r="E1" s="55"/>
      <c r="F1" s="55"/>
      <c r="G1" s="55"/>
      <c r="H1" s="326"/>
      <c r="I1" s="327"/>
      <c r="J1" s="55"/>
    </row>
    <row r="2" spans="1:25" s="63" customFormat="1" x14ac:dyDescent="0.3">
      <c r="A2" s="297" t="s">
        <v>44</v>
      </c>
      <c r="B2" s="59" t="s">
        <v>137</v>
      </c>
      <c r="C2" s="60">
        <v>2005</v>
      </c>
      <c r="D2" s="60">
        <v>2006</v>
      </c>
      <c r="E2" s="60">
        <v>2007</v>
      </c>
      <c r="F2" s="60">
        <v>2008</v>
      </c>
      <c r="G2" s="60">
        <v>2009</v>
      </c>
      <c r="H2" s="60">
        <v>2010</v>
      </c>
      <c r="I2" s="60">
        <v>2011</v>
      </c>
      <c r="J2" s="60">
        <v>2012</v>
      </c>
      <c r="K2" s="60">
        <v>2013</v>
      </c>
      <c r="L2" s="60">
        <v>2014</v>
      </c>
      <c r="M2" s="60">
        <v>2015</v>
      </c>
      <c r="N2" s="60">
        <v>2016</v>
      </c>
      <c r="O2" s="60">
        <v>2017</v>
      </c>
      <c r="P2" s="61">
        <v>2018</v>
      </c>
    </row>
    <row r="3" spans="1:25" s="66" customFormat="1" x14ac:dyDescent="0.3">
      <c r="A3" s="328"/>
      <c r="B3" s="65"/>
      <c r="C3" s="329">
        <f>'Urban population'!G6</f>
        <v>263676.19999999995</v>
      </c>
      <c r="D3" s="329">
        <f>'Urban population'!H6</f>
        <v>272624.99999999994</v>
      </c>
      <c r="E3" s="329">
        <f>'Urban population'!I6</f>
        <v>281573.79999999993</v>
      </c>
      <c r="F3" s="329">
        <f>'Urban population'!J6</f>
        <v>290522.59999999992</v>
      </c>
      <c r="G3" s="329">
        <f>'Urban population'!K6</f>
        <v>299471.39999999991</v>
      </c>
      <c r="H3" s="329">
        <f>'Urban population'!L6</f>
        <v>308420.1999999999</v>
      </c>
      <c r="I3" s="329">
        <f>'Urban population'!M6</f>
        <v>317369</v>
      </c>
      <c r="J3" s="329">
        <f>'Urban population'!N6</f>
        <v>329831.95964648214</v>
      </c>
      <c r="K3" s="329">
        <f>'Urban population'!O6</f>
        <v>342294.91929296427</v>
      </c>
      <c r="L3" s="329">
        <f>'Urban population'!P6</f>
        <v>354757.87893944641</v>
      </c>
      <c r="M3" s="329">
        <f>'Urban population'!Q6</f>
        <v>367220.83858592855</v>
      </c>
      <c r="N3" s="329">
        <f>'Urban population'!R6</f>
        <v>379683.79823241069</v>
      </c>
      <c r="O3" s="329">
        <f>'Urban population'!S6</f>
        <v>392146.75787889282</v>
      </c>
      <c r="P3" s="330">
        <f>'Urban population'!T6</f>
        <v>404609.71752537496</v>
      </c>
    </row>
    <row r="4" spans="1:25" s="66" customFormat="1" x14ac:dyDescent="0.3">
      <c r="A4" s="331"/>
      <c r="B4" s="69"/>
      <c r="D4" s="69"/>
      <c r="E4" s="67"/>
      <c r="F4" s="67"/>
      <c r="G4" s="67"/>
      <c r="H4" s="67"/>
      <c r="I4" s="67"/>
      <c r="J4" s="332"/>
      <c r="N4" s="380"/>
    </row>
    <row r="5" spans="1:25" s="66" customFormat="1" x14ac:dyDescent="0.3">
      <c r="A5" s="331"/>
      <c r="B5" s="69"/>
      <c r="C5" s="69"/>
      <c r="D5" s="69"/>
      <c r="E5" s="70"/>
      <c r="F5" s="70"/>
      <c r="G5" s="70"/>
      <c r="H5" s="70"/>
      <c r="I5" s="333"/>
      <c r="J5" s="70"/>
      <c r="N5" s="380"/>
    </row>
    <row r="6" spans="1:25" s="66" customFormat="1" x14ac:dyDescent="0.3">
      <c r="A6" s="297" t="s">
        <v>45</v>
      </c>
      <c r="B6" s="59" t="s">
        <v>46</v>
      </c>
      <c r="C6" s="60">
        <v>2005</v>
      </c>
      <c r="D6" s="60">
        <v>2006</v>
      </c>
      <c r="E6" s="60">
        <v>2007</v>
      </c>
      <c r="F6" s="60">
        <v>2008</v>
      </c>
      <c r="G6" s="60">
        <v>2009</v>
      </c>
      <c r="H6" s="60">
        <v>2010</v>
      </c>
      <c r="I6" s="60">
        <v>2011</v>
      </c>
      <c r="J6" s="60">
        <v>2012</v>
      </c>
      <c r="K6" s="60">
        <v>2013</v>
      </c>
      <c r="L6" s="60">
        <v>2014</v>
      </c>
      <c r="M6" s="60">
        <v>2015</v>
      </c>
      <c r="N6" s="60">
        <v>2016</v>
      </c>
      <c r="O6" s="60">
        <v>2017</v>
      </c>
      <c r="P6" s="61">
        <v>2018</v>
      </c>
    </row>
    <row r="7" spans="1:25" s="66" customFormat="1" x14ac:dyDescent="0.3">
      <c r="A7" s="328"/>
      <c r="B7" s="65"/>
      <c r="C7" s="313">
        <f>'Protein intake'!$B$10/1000*365</f>
        <v>34.054499999999997</v>
      </c>
      <c r="D7" s="313">
        <f>'Protein intake'!$B$10/1000*365</f>
        <v>34.054499999999997</v>
      </c>
      <c r="E7" s="313">
        <f>'Protein intake'!$B$10/1000*365</f>
        <v>34.054499999999997</v>
      </c>
      <c r="F7" s="313">
        <f>'Protein intake'!$B$10/1000*365</f>
        <v>34.054499999999997</v>
      </c>
      <c r="G7" s="313">
        <f>'Protein intake'!$F$10/1000*365</f>
        <v>20.9145</v>
      </c>
      <c r="H7" s="313">
        <f>'Protein intake'!$F$10/1000*365</f>
        <v>20.9145</v>
      </c>
      <c r="I7" s="313">
        <f>'Protein intake'!$L$10/1000*365</f>
        <v>20.896250000000002</v>
      </c>
      <c r="J7" s="313">
        <f>'Protein intake'!$L$10/1000*365</f>
        <v>20.896250000000002</v>
      </c>
      <c r="K7" s="313">
        <f>'Protein intake'!$L$10/1000*365</f>
        <v>20.896250000000002</v>
      </c>
      <c r="L7" s="313">
        <f>'Protein intake'!$L$10/1000*365</f>
        <v>20.896250000000002</v>
      </c>
      <c r="M7" s="313">
        <f>'Protein intake'!$L$10/1000*365</f>
        <v>20.896250000000002</v>
      </c>
      <c r="N7" s="313">
        <f>'Protein intake'!$L$10/1000*365</f>
        <v>20.896250000000002</v>
      </c>
      <c r="O7" s="313">
        <f>'Protein intake'!$L$10/1000*365</f>
        <v>20.896250000000002</v>
      </c>
      <c r="P7" s="314">
        <f>'Protein intake'!$L$10/1000*365</f>
        <v>20.896250000000002</v>
      </c>
    </row>
    <row r="8" spans="1:25" s="66" customFormat="1" x14ac:dyDescent="0.3">
      <c r="A8" s="331"/>
      <c r="B8" s="69"/>
      <c r="C8" s="335"/>
      <c r="D8" s="69"/>
      <c r="E8" s="75"/>
      <c r="F8" s="75"/>
      <c r="G8" s="75"/>
      <c r="H8" s="75"/>
      <c r="I8" s="75"/>
      <c r="J8" s="75"/>
      <c r="N8" s="496"/>
    </row>
    <row r="9" spans="1:25" s="66" customFormat="1" x14ac:dyDescent="0.3">
      <c r="A9" s="331"/>
      <c r="B9" s="76"/>
      <c r="C9" s="76"/>
      <c r="D9" s="76"/>
      <c r="E9" s="70"/>
      <c r="F9" s="70"/>
      <c r="G9" s="70"/>
      <c r="H9" s="70"/>
      <c r="I9" s="70"/>
      <c r="J9" s="70"/>
      <c r="N9" s="496"/>
    </row>
    <row r="10" spans="1:25" s="63" customFormat="1" ht="30" customHeight="1" x14ac:dyDescent="0.3">
      <c r="A10" s="297" t="s">
        <v>335</v>
      </c>
      <c r="B10" s="59"/>
      <c r="C10" s="60">
        <v>2005</v>
      </c>
      <c r="D10" s="60">
        <v>2006</v>
      </c>
      <c r="E10" s="60">
        <v>2007</v>
      </c>
      <c r="F10" s="60">
        <v>2008</v>
      </c>
      <c r="G10" s="60">
        <v>2009</v>
      </c>
      <c r="H10" s="60">
        <v>2010</v>
      </c>
      <c r="I10" s="60">
        <v>2011</v>
      </c>
      <c r="J10" s="60">
        <v>2012</v>
      </c>
      <c r="K10" s="60">
        <v>2013</v>
      </c>
      <c r="L10" s="60">
        <v>2014</v>
      </c>
      <c r="M10" s="60">
        <v>2015</v>
      </c>
      <c r="N10" s="60">
        <v>2016</v>
      </c>
      <c r="O10" s="60">
        <v>2017</v>
      </c>
      <c r="P10" s="61">
        <v>2018</v>
      </c>
      <c r="Q10" s="66"/>
      <c r="R10" s="66"/>
      <c r="S10" s="66"/>
      <c r="T10" s="66"/>
      <c r="U10" s="66"/>
      <c r="V10" s="66"/>
      <c r="W10" s="66"/>
      <c r="X10" s="66"/>
      <c r="Y10" s="66"/>
    </row>
    <row r="11" spans="1:25" ht="15.75" customHeight="1" x14ac:dyDescent="0.3">
      <c r="A11" s="336"/>
      <c r="B11" s="78"/>
      <c r="C11" s="41">
        <v>0.16</v>
      </c>
      <c r="D11" s="41">
        <v>0.16</v>
      </c>
      <c r="E11" s="42">
        <v>0.16</v>
      </c>
      <c r="F11" s="42">
        <v>0.16</v>
      </c>
      <c r="G11" s="42">
        <v>0.16</v>
      </c>
      <c r="H11" s="42">
        <v>0.16</v>
      </c>
      <c r="I11" s="42">
        <v>0.16</v>
      </c>
      <c r="J11" s="42">
        <v>0.16</v>
      </c>
      <c r="K11" s="43">
        <v>0.16</v>
      </c>
      <c r="L11" s="43">
        <v>0.16</v>
      </c>
      <c r="M11" s="43">
        <v>0.16</v>
      </c>
      <c r="N11" s="43">
        <v>0.16</v>
      </c>
      <c r="O11" s="43">
        <v>0.16</v>
      </c>
      <c r="P11" s="43">
        <v>0.16</v>
      </c>
      <c r="Q11" s="494"/>
      <c r="R11" s="66"/>
      <c r="S11" s="66"/>
      <c r="T11" s="66"/>
      <c r="U11" s="66"/>
      <c r="V11" s="66"/>
      <c r="W11" s="66"/>
      <c r="X11" s="66"/>
      <c r="Y11" s="66"/>
    </row>
    <row r="12" spans="1:25" ht="15.75" customHeight="1" x14ac:dyDescent="0.3">
      <c r="A12" s="338"/>
      <c r="B12" s="76"/>
      <c r="C12" s="76"/>
      <c r="D12" s="76"/>
      <c r="E12" s="75"/>
      <c r="F12" s="75"/>
      <c r="G12" s="75"/>
      <c r="H12" s="75"/>
      <c r="I12" s="75"/>
      <c r="J12" s="75"/>
      <c r="N12" s="497"/>
      <c r="O12" s="66"/>
      <c r="P12" s="66"/>
      <c r="Q12" s="66"/>
      <c r="R12" s="66"/>
      <c r="S12" s="66"/>
      <c r="T12" s="66"/>
      <c r="U12" s="66"/>
      <c r="V12" s="66"/>
      <c r="W12" s="66"/>
      <c r="X12" s="66"/>
      <c r="Y12" s="66"/>
    </row>
    <row r="13" spans="1:25" x14ac:dyDescent="0.3">
      <c r="A13" s="338"/>
      <c r="B13" s="76"/>
      <c r="C13" s="76"/>
      <c r="D13" s="76"/>
      <c r="E13" s="75"/>
      <c r="F13" s="81"/>
      <c r="G13" s="81"/>
      <c r="H13" s="81"/>
      <c r="I13" s="81"/>
      <c r="J13" s="81"/>
      <c r="N13" s="497"/>
      <c r="O13" s="66"/>
      <c r="P13" s="66"/>
      <c r="Q13" s="66"/>
      <c r="R13" s="66"/>
      <c r="S13" s="66"/>
      <c r="T13" s="66"/>
      <c r="U13" s="66"/>
      <c r="V13" s="66"/>
      <c r="W13" s="66"/>
      <c r="X13" s="66"/>
      <c r="Y13" s="66"/>
    </row>
    <row r="14" spans="1:25" ht="33.6" x14ac:dyDescent="0.3">
      <c r="A14" s="297" t="s">
        <v>336</v>
      </c>
      <c r="B14" s="59"/>
      <c r="C14" s="60">
        <v>2005</v>
      </c>
      <c r="D14" s="60">
        <v>2006</v>
      </c>
      <c r="E14" s="60">
        <v>2007</v>
      </c>
      <c r="F14" s="60">
        <v>2008</v>
      </c>
      <c r="G14" s="60">
        <v>2009</v>
      </c>
      <c r="H14" s="60">
        <v>2010</v>
      </c>
      <c r="I14" s="60">
        <v>2011</v>
      </c>
      <c r="J14" s="60">
        <v>2012</v>
      </c>
      <c r="K14" s="60">
        <v>2013</v>
      </c>
      <c r="L14" s="60">
        <v>2014</v>
      </c>
      <c r="M14" s="60">
        <v>2015</v>
      </c>
      <c r="N14" s="60">
        <v>2016</v>
      </c>
      <c r="O14" s="60">
        <v>2017</v>
      </c>
      <c r="P14" s="61">
        <v>2018</v>
      </c>
      <c r="Q14" s="66"/>
      <c r="R14" s="66"/>
      <c r="S14" s="66"/>
      <c r="T14" s="66"/>
      <c r="U14" s="66"/>
      <c r="V14" s="66"/>
      <c r="W14" s="66"/>
      <c r="X14" s="66"/>
      <c r="Y14" s="66"/>
    </row>
    <row r="15" spans="1:25" ht="15.75" customHeight="1" x14ac:dyDescent="0.3">
      <c r="A15" s="336"/>
      <c r="B15" s="78"/>
      <c r="C15" s="74">
        <v>1.4</v>
      </c>
      <c r="D15" s="74">
        <v>1.4</v>
      </c>
      <c r="E15" s="74">
        <v>1.4</v>
      </c>
      <c r="F15" s="74">
        <v>1.4</v>
      </c>
      <c r="G15" s="74">
        <v>1.4</v>
      </c>
      <c r="H15" s="74">
        <v>1.4</v>
      </c>
      <c r="I15" s="74">
        <v>1.4</v>
      </c>
      <c r="J15" s="74">
        <v>1.4</v>
      </c>
      <c r="K15" s="145">
        <v>1.4</v>
      </c>
      <c r="L15" s="145">
        <v>1.4</v>
      </c>
      <c r="M15" s="145">
        <v>1.4</v>
      </c>
      <c r="N15" s="145">
        <v>1.4</v>
      </c>
      <c r="O15" s="145">
        <v>1.4</v>
      </c>
      <c r="P15" s="145">
        <v>1.4</v>
      </c>
      <c r="Q15" s="494"/>
      <c r="R15" s="66"/>
      <c r="S15" s="66"/>
      <c r="T15" s="66"/>
      <c r="U15" s="66"/>
      <c r="V15" s="66"/>
      <c r="W15" s="66"/>
      <c r="X15" s="66"/>
      <c r="Y15" s="66"/>
    </row>
    <row r="16" spans="1:25" ht="15.75" customHeight="1" x14ac:dyDescent="0.3">
      <c r="A16" s="338"/>
      <c r="B16" s="76"/>
      <c r="C16" s="76"/>
      <c r="D16" s="76"/>
      <c r="E16" s="75"/>
      <c r="F16" s="75"/>
      <c r="G16" s="75"/>
      <c r="H16" s="75"/>
      <c r="I16" s="75"/>
      <c r="J16" s="75"/>
      <c r="N16" s="55"/>
      <c r="O16" s="66"/>
      <c r="P16" s="66"/>
      <c r="Q16" s="66"/>
      <c r="R16" s="66"/>
      <c r="S16" s="66"/>
      <c r="T16" s="66"/>
      <c r="U16" s="66"/>
      <c r="V16" s="66"/>
      <c r="W16" s="66"/>
      <c r="X16" s="66"/>
      <c r="Y16" s="66"/>
    </row>
    <row r="17" spans="1:16" x14ac:dyDescent="0.3">
      <c r="A17" s="338"/>
      <c r="B17" s="76"/>
      <c r="C17" s="76"/>
      <c r="D17" s="76"/>
      <c r="E17" s="82"/>
      <c r="F17" s="82"/>
      <c r="G17" s="82"/>
      <c r="H17" s="82"/>
      <c r="I17" s="82"/>
      <c r="J17" s="82"/>
      <c r="N17" s="55"/>
    </row>
    <row r="18" spans="1:16" s="63" customFormat="1" ht="51.6" x14ac:dyDescent="0.3">
      <c r="A18" s="297" t="s">
        <v>337</v>
      </c>
      <c r="B18" s="59"/>
      <c r="C18" s="60">
        <v>2005</v>
      </c>
      <c r="D18" s="60">
        <v>2006</v>
      </c>
      <c r="E18" s="60">
        <v>2007</v>
      </c>
      <c r="F18" s="60">
        <v>2008</v>
      </c>
      <c r="G18" s="60">
        <v>2009</v>
      </c>
      <c r="H18" s="60">
        <v>2010</v>
      </c>
      <c r="I18" s="60">
        <v>2011</v>
      </c>
      <c r="J18" s="60">
        <v>2012</v>
      </c>
      <c r="K18" s="60">
        <v>2013</v>
      </c>
      <c r="L18" s="60">
        <v>2014</v>
      </c>
      <c r="M18" s="60">
        <v>2015</v>
      </c>
      <c r="N18" s="60">
        <v>2016</v>
      </c>
      <c r="O18" s="60">
        <v>2017</v>
      </c>
      <c r="P18" s="61">
        <v>2018</v>
      </c>
    </row>
    <row r="19" spans="1:16" x14ac:dyDescent="0.3">
      <c r="A19" s="336"/>
      <c r="B19" s="78"/>
      <c r="C19" s="41">
        <v>1.25</v>
      </c>
      <c r="D19" s="41">
        <v>1.25</v>
      </c>
      <c r="E19" s="42">
        <v>1.25</v>
      </c>
      <c r="F19" s="42">
        <v>1.25</v>
      </c>
      <c r="G19" s="42">
        <v>1.25</v>
      </c>
      <c r="H19" s="42">
        <v>1.25</v>
      </c>
      <c r="I19" s="42">
        <v>1.25</v>
      </c>
      <c r="J19" s="42">
        <v>1.25</v>
      </c>
      <c r="K19" s="43">
        <v>1.25</v>
      </c>
      <c r="L19" s="43">
        <v>1.25</v>
      </c>
      <c r="M19" s="43">
        <v>1.25</v>
      </c>
      <c r="N19" s="43">
        <v>1.25</v>
      </c>
      <c r="O19" s="43">
        <v>1.25</v>
      </c>
      <c r="P19" s="44">
        <v>1.25</v>
      </c>
    </row>
    <row r="20" spans="1:16" x14ac:dyDescent="0.3">
      <c r="A20" s="338"/>
      <c r="B20" s="76"/>
      <c r="C20" s="76"/>
      <c r="D20" s="76"/>
      <c r="E20" s="75"/>
      <c r="F20" s="75"/>
      <c r="G20" s="75"/>
      <c r="H20" s="75"/>
      <c r="I20" s="75"/>
      <c r="J20" s="75"/>
      <c r="N20" s="55"/>
    </row>
    <row r="21" spans="1:16" x14ac:dyDescent="0.3">
      <c r="A21" s="338"/>
      <c r="B21" s="76"/>
      <c r="C21" s="76"/>
      <c r="D21" s="76"/>
      <c r="E21" s="82"/>
      <c r="F21" s="82"/>
      <c r="G21" s="82"/>
      <c r="H21" s="82"/>
      <c r="I21" s="82"/>
      <c r="J21" s="82"/>
      <c r="N21" s="55"/>
    </row>
    <row r="22" spans="1:16" s="49" customFormat="1" ht="15.75" customHeight="1" x14ac:dyDescent="0.3">
      <c r="A22" s="297" t="s">
        <v>338</v>
      </c>
      <c r="B22" s="298"/>
      <c r="C22" s="50"/>
      <c r="D22" s="50"/>
      <c r="E22" s="91"/>
      <c r="F22" s="91"/>
      <c r="G22" s="91"/>
      <c r="H22" s="91"/>
      <c r="I22" s="91"/>
      <c r="J22" s="91"/>
      <c r="N22" s="89"/>
    </row>
    <row r="23" spans="1:16" s="49" customFormat="1" ht="15.75" customHeight="1" x14ac:dyDescent="0.3">
      <c r="A23" s="94">
        <v>0</v>
      </c>
      <c r="B23" s="93" t="s">
        <v>47</v>
      </c>
      <c r="C23" s="50"/>
      <c r="D23" s="50"/>
      <c r="E23" s="51"/>
      <c r="F23" s="48"/>
      <c r="G23" s="48"/>
      <c r="H23" s="48"/>
      <c r="I23" s="48"/>
      <c r="J23" s="48"/>
      <c r="N23" s="89"/>
    </row>
    <row r="24" spans="1:16" s="49" customFormat="1" ht="15.75" customHeight="1" x14ac:dyDescent="0.3">
      <c r="A24" s="339"/>
      <c r="B24" s="50"/>
      <c r="C24" s="50"/>
      <c r="D24" s="50"/>
      <c r="E24" s="51"/>
      <c r="F24" s="48"/>
      <c r="G24" s="48"/>
      <c r="H24" s="48"/>
      <c r="I24" s="48"/>
      <c r="J24" s="48"/>
      <c r="N24" s="89"/>
    </row>
    <row r="25" spans="1:16" s="49" customFormat="1" ht="15.75" customHeight="1" x14ac:dyDescent="0.3">
      <c r="A25" s="339"/>
      <c r="B25" s="50"/>
      <c r="C25" s="50"/>
      <c r="D25" s="50"/>
      <c r="E25" s="51"/>
      <c r="F25" s="48"/>
      <c r="G25" s="48"/>
      <c r="H25" s="48"/>
      <c r="I25" s="48"/>
      <c r="J25" s="48"/>
      <c r="N25" s="89"/>
    </row>
    <row r="26" spans="1:16" ht="33.6" x14ac:dyDescent="0.3">
      <c r="A26" s="297" t="s">
        <v>339</v>
      </c>
      <c r="B26" s="115" t="s">
        <v>47</v>
      </c>
      <c r="C26" s="60">
        <v>2005</v>
      </c>
      <c r="D26" s="60">
        <v>2006</v>
      </c>
      <c r="E26" s="60">
        <v>2007</v>
      </c>
      <c r="F26" s="60">
        <v>2008</v>
      </c>
      <c r="G26" s="60">
        <v>2009</v>
      </c>
      <c r="H26" s="60">
        <v>2010</v>
      </c>
      <c r="I26" s="60">
        <v>2011</v>
      </c>
      <c r="J26" s="60">
        <v>2012</v>
      </c>
      <c r="K26" s="60">
        <v>2013</v>
      </c>
      <c r="L26" s="60">
        <v>2014</v>
      </c>
      <c r="M26" s="60">
        <v>2015</v>
      </c>
      <c r="N26" s="60">
        <v>2016</v>
      </c>
      <c r="O26" s="60">
        <v>2017</v>
      </c>
      <c r="P26" s="61">
        <v>2018</v>
      </c>
    </row>
    <row r="27" spans="1:16" s="49" customFormat="1" x14ac:dyDescent="0.3">
      <c r="A27" s="340"/>
      <c r="B27" s="84"/>
      <c r="C27" s="315">
        <f>(C3*C7*C11*C15*C19)-$A$23</f>
        <v>2514221.1228119992</v>
      </c>
      <c r="D27" s="315">
        <f t="shared" ref="D27:L27" si="0">(D3*D7*D11*D15*D19)-$A$23</f>
        <v>2599550.2574999994</v>
      </c>
      <c r="E27" s="315">
        <f t="shared" si="0"/>
        <v>2684879.3921879996</v>
      </c>
      <c r="F27" s="315">
        <f t="shared" si="0"/>
        <v>2770208.5268759988</v>
      </c>
      <c r="G27" s="315">
        <f t="shared" si="0"/>
        <v>1753722.4866839997</v>
      </c>
      <c r="H27" s="315">
        <f t="shared" si="0"/>
        <v>1806127.1964119994</v>
      </c>
      <c r="I27" s="315">
        <f t="shared" si="0"/>
        <v>1856910.1505499999</v>
      </c>
      <c r="J27" s="315">
        <f t="shared" si="0"/>
        <v>1929830.3042935845</v>
      </c>
      <c r="K27" s="315">
        <f t="shared" si="0"/>
        <v>2002750.4580371697</v>
      </c>
      <c r="L27" s="315">
        <f t="shared" si="0"/>
        <v>2075670.6117807541</v>
      </c>
      <c r="M27" s="315">
        <f>(M3*M7*M11*M15*M19)-$A$23</f>
        <v>2148590.7655243389</v>
      </c>
      <c r="N27" s="315">
        <f t="shared" ref="N27:P27" si="1">(N3*N7*N11*N15*N19)-$A$23</f>
        <v>2221510.9192679236</v>
      </c>
      <c r="O27" s="315">
        <f t="shared" si="1"/>
        <v>2294431.0730115082</v>
      </c>
      <c r="P27" s="316">
        <f t="shared" si="1"/>
        <v>2367351.2267550929</v>
      </c>
    </row>
    <row r="28" spans="1:16" s="49" customFormat="1" x14ac:dyDescent="0.3">
      <c r="A28" s="341"/>
      <c r="B28" s="85"/>
      <c r="C28" s="85"/>
      <c r="D28" s="85"/>
      <c r="E28" s="86"/>
      <c r="F28" s="86"/>
      <c r="G28" s="86"/>
      <c r="H28" s="86"/>
      <c r="I28" s="86"/>
      <c r="J28" s="86"/>
      <c r="N28" s="89"/>
    </row>
    <row r="29" spans="1:16" s="49" customFormat="1" x14ac:dyDescent="0.3">
      <c r="A29" s="341"/>
      <c r="B29" s="85"/>
      <c r="C29" s="85"/>
      <c r="D29" s="85"/>
      <c r="E29" s="87"/>
      <c r="F29" s="87"/>
      <c r="G29" s="87"/>
      <c r="H29" s="87"/>
      <c r="I29" s="87"/>
      <c r="J29" s="87"/>
      <c r="N29" s="89"/>
    </row>
    <row r="30" spans="1:16" ht="33.6" x14ac:dyDescent="0.3">
      <c r="A30" s="297" t="s">
        <v>340</v>
      </c>
      <c r="B30" s="59" t="s">
        <v>48</v>
      </c>
      <c r="C30" s="60">
        <v>2005</v>
      </c>
      <c r="D30" s="60">
        <v>2006</v>
      </c>
      <c r="E30" s="60">
        <v>2007</v>
      </c>
      <c r="F30" s="60">
        <v>2008</v>
      </c>
      <c r="G30" s="60">
        <v>2009</v>
      </c>
      <c r="H30" s="60">
        <v>2010</v>
      </c>
      <c r="I30" s="60">
        <v>2011</v>
      </c>
      <c r="J30" s="60">
        <v>2012</v>
      </c>
      <c r="K30" s="60">
        <v>2013</v>
      </c>
      <c r="L30" s="60">
        <v>2014</v>
      </c>
      <c r="M30" s="60">
        <v>2015</v>
      </c>
      <c r="N30" s="60">
        <v>2016</v>
      </c>
      <c r="O30" s="60">
        <v>2017</v>
      </c>
      <c r="P30" s="61">
        <v>2018</v>
      </c>
    </row>
    <row r="31" spans="1:16" s="49" customFormat="1" x14ac:dyDescent="0.3">
      <c r="A31" s="342"/>
      <c r="B31" s="343"/>
      <c r="C31" s="315">
        <v>5.0000000000000001E-3</v>
      </c>
      <c r="D31" s="315">
        <v>5.0000000000000001E-3</v>
      </c>
      <c r="E31" s="315">
        <v>5.0000000000000001E-3</v>
      </c>
      <c r="F31" s="315">
        <v>5.0000000000000001E-3</v>
      </c>
      <c r="G31" s="315">
        <v>5.0000000000000001E-3</v>
      </c>
      <c r="H31" s="315">
        <v>5.0000000000000001E-3</v>
      </c>
      <c r="I31" s="315">
        <v>5.0000000000000001E-3</v>
      </c>
      <c r="J31" s="315">
        <v>5.0000000000000001E-3</v>
      </c>
      <c r="K31" s="315">
        <v>5.0000000000000001E-3</v>
      </c>
      <c r="L31" s="315">
        <v>5.0000000000000001E-3</v>
      </c>
      <c r="M31" s="315">
        <v>5.0000000000000001E-3</v>
      </c>
      <c r="N31" s="315">
        <v>5.0000000000000001E-3</v>
      </c>
      <c r="O31" s="315">
        <v>5.0000000000000001E-3</v>
      </c>
      <c r="P31" s="316">
        <v>5.0000000000000001E-3</v>
      </c>
    </row>
    <row r="32" spans="1:16" s="49" customFormat="1" x14ac:dyDescent="0.3">
      <c r="A32" s="344"/>
      <c r="B32" s="90"/>
      <c r="C32" s="90"/>
      <c r="D32" s="90"/>
      <c r="E32" s="86"/>
      <c r="F32" s="86"/>
      <c r="G32" s="86"/>
      <c r="H32" s="86"/>
      <c r="I32" s="86"/>
      <c r="J32" s="86"/>
      <c r="N32" s="89"/>
    </row>
    <row r="33" spans="1:17" s="49" customFormat="1" ht="15.75" customHeight="1" x14ac:dyDescent="0.3">
      <c r="A33" s="344"/>
      <c r="B33" s="89"/>
      <c r="C33" s="89"/>
      <c r="D33" s="89"/>
      <c r="E33" s="51"/>
      <c r="F33" s="51"/>
      <c r="G33" s="51"/>
      <c r="H33" s="51"/>
      <c r="I33" s="51"/>
      <c r="J33" s="51"/>
      <c r="N33" s="89"/>
    </row>
    <row r="34" spans="1:17" s="49" customFormat="1" ht="15" customHeight="1" x14ac:dyDescent="0.3">
      <c r="A34" s="345" t="s">
        <v>49</v>
      </c>
      <c r="B34" s="346"/>
      <c r="C34" s="346"/>
      <c r="D34" s="346"/>
      <c r="E34" s="51"/>
      <c r="F34" s="51"/>
      <c r="G34" s="51"/>
      <c r="H34" s="51"/>
      <c r="I34" s="51"/>
      <c r="J34" s="51"/>
      <c r="N34" s="89"/>
    </row>
    <row r="35" spans="1:17" s="49" customFormat="1" x14ac:dyDescent="0.3">
      <c r="A35" s="347">
        <f>44/28</f>
        <v>1.5714285714285714</v>
      </c>
      <c r="B35" s="85"/>
      <c r="C35" s="85"/>
      <c r="D35" s="85"/>
      <c r="E35" s="51"/>
      <c r="F35" s="51"/>
      <c r="G35" s="51"/>
      <c r="H35" s="51"/>
      <c r="I35" s="51"/>
      <c r="J35" s="51"/>
      <c r="N35" s="89"/>
    </row>
    <row r="36" spans="1:17" s="49" customFormat="1" x14ac:dyDescent="0.3">
      <c r="A36" s="97"/>
      <c r="B36" s="89"/>
      <c r="C36" s="89"/>
      <c r="D36" s="89"/>
      <c r="E36" s="51"/>
      <c r="F36" s="51"/>
      <c r="G36" s="51"/>
      <c r="H36" s="51"/>
      <c r="I36" s="51"/>
      <c r="J36" s="51"/>
      <c r="N36" s="89"/>
    </row>
    <row r="37" spans="1:17" s="49" customFormat="1" x14ac:dyDescent="0.3">
      <c r="A37" s="344"/>
      <c r="B37" s="90"/>
      <c r="C37" s="90"/>
      <c r="D37" s="90"/>
      <c r="E37" s="51"/>
      <c r="F37" s="51"/>
      <c r="G37" s="51"/>
      <c r="H37" s="51"/>
      <c r="I37" s="51"/>
      <c r="J37" s="51"/>
      <c r="N37" s="89"/>
    </row>
    <row r="38" spans="1:17" ht="47.25" customHeight="1" x14ac:dyDescent="0.3">
      <c r="A38" s="681" t="s">
        <v>358</v>
      </c>
      <c r="B38" s="682"/>
      <c r="C38" s="60">
        <v>2005</v>
      </c>
      <c r="D38" s="60">
        <v>2006</v>
      </c>
      <c r="E38" s="348">
        <v>2007</v>
      </c>
      <c r="F38" s="348">
        <v>2008</v>
      </c>
      <c r="G38" s="348">
        <v>2009</v>
      </c>
      <c r="H38" s="348">
        <v>2010</v>
      </c>
      <c r="I38" s="348">
        <v>2011</v>
      </c>
      <c r="J38" s="348">
        <v>2012</v>
      </c>
      <c r="K38" s="60">
        <v>2013</v>
      </c>
      <c r="L38" s="60">
        <v>2014</v>
      </c>
      <c r="M38" s="60">
        <v>2015</v>
      </c>
      <c r="N38" s="60">
        <v>2016</v>
      </c>
      <c r="O38" s="60">
        <v>2017</v>
      </c>
      <c r="P38" s="61">
        <v>2018</v>
      </c>
    </row>
    <row r="39" spans="1:17" x14ac:dyDescent="0.3">
      <c r="A39" s="683"/>
      <c r="B39" s="684"/>
      <c r="C39" s="349">
        <f>C27*C31*$A$35/10^3</f>
        <v>19.754594536379994</v>
      </c>
      <c r="D39" s="349">
        <f t="shared" ref="D39:L39" si="2">D27*D31*$A$35/10^3</f>
        <v>20.425037737499995</v>
      </c>
      <c r="E39" s="349">
        <f t="shared" si="2"/>
        <v>21.095480938619996</v>
      </c>
      <c r="F39" s="349">
        <f t="shared" si="2"/>
        <v>21.76592413973999</v>
      </c>
      <c r="G39" s="349">
        <f t="shared" si="2"/>
        <v>13.779248109659997</v>
      </c>
      <c r="H39" s="349">
        <f t="shared" si="2"/>
        <v>14.190999400379996</v>
      </c>
      <c r="I39" s="349">
        <f t="shared" si="2"/>
        <v>14.590008325749999</v>
      </c>
      <c r="J39" s="349">
        <f t="shared" si="2"/>
        <v>15.162952390878162</v>
      </c>
      <c r="K39" s="349">
        <f t="shared" si="2"/>
        <v>15.735896456006332</v>
      </c>
      <c r="L39" s="349">
        <f t="shared" si="2"/>
        <v>16.308840521134496</v>
      </c>
      <c r="M39" s="349">
        <f>M27*M31*$A$35/10^3</f>
        <v>16.881784586262665</v>
      </c>
      <c r="N39" s="349">
        <f t="shared" ref="N39:P39" si="3">N27*N31*$A$35/10^3</f>
        <v>17.45472865139083</v>
      </c>
      <c r="O39" s="349">
        <f t="shared" si="3"/>
        <v>18.027672716518993</v>
      </c>
      <c r="P39" s="350">
        <f t="shared" si="3"/>
        <v>18.600616781647162</v>
      </c>
    </row>
    <row r="40" spans="1:17" x14ac:dyDescent="0.3">
      <c r="A40" s="331"/>
      <c r="B40" s="69"/>
      <c r="C40" s="69"/>
      <c r="D40" s="69"/>
      <c r="E40" s="121"/>
      <c r="F40" s="121"/>
      <c r="G40" s="121"/>
      <c r="H40" s="121"/>
      <c r="I40" s="121"/>
      <c r="J40" s="121"/>
      <c r="N40" s="55"/>
      <c r="P40" s="55"/>
      <c r="Q40" s="55"/>
    </row>
    <row r="41" spans="1:17" x14ac:dyDescent="0.3">
      <c r="N41" s="55"/>
    </row>
    <row r="42" spans="1:17" ht="47.25" customHeight="1" x14ac:dyDescent="0.3">
      <c r="A42" s="681" t="s">
        <v>113</v>
      </c>
      <c r="B42" s="682"/>
      <c r="C42" s="351">
        <v>2005</v>
      </c>
      <c r="D42" s="352">
        <v>2006</v>
      </c>
      <c r="E42" s="348">
        <v>2007</v>
      </c>
      <c r="F42" s="348">
        <v>2008</v>
      </c>
      <c r="G42" s="348">
        <v>2009</v>
      </c>
      <c r="H42" s="348">
        <v>2010</v>
      </c>
      <c r="I42" s="348">
        <v>2011</v>
      </c>
      <c r="J42" s="348">
        <v>2012</v>
      </c>
      <c r="K42" s="60">
        <v>2013</v>
      </c>
      <c r="L42" s="60">
        <v>2014</v>
      </c>
      <c r="M42" s="60">
        <v>2015</v>
      </c>
      <c r="N42" s="60">
        <v>2016</v>
      </c>
      <c r="O42" s="60">
        <v>2017</v>
      </c>
      <c r="P42" s="61">
        <v>2018</v>
      </c>
    </row>
    <row r="43" spans="1:17" x14ac:dyDescent="0.3">
      <c r="A43" s="328"/>
      <c r="B43" s="65"/>
      <c r="C43" s="118">
        <f>C39*310</f>
        <v>6123.9243062777978</v>
      </c>
      <c r="D43" s="118">
        <f>D39*310</f>
        <v>6331.7616986249986</v>
      </c>
      <c r="E43" s="118">
        <f>E39*310</f>
        <v>6539.5990909721986</v>
      </c>
      <c r="F43" s="118">
        <f t="shared" ref="F43:L43" si="4">F39*310</f>
        <v>6747.4364833193968</v>
      </c>
      <c r="G43" s="118">
        <f t="shared" si="4"/>
        <v>4271.5669139945994</v>
      </c>
      <c r="H43" s="118">
        <f t="shared" si="4"/>
        <v>4399.2098141177985</v>
      </c>
      <c r="I43" s="118">
        <f t="shared" si="4"/>
        <v>4522.9025809824998</v>
      </c>
      <c r="J43" s="118">
        <f t="shared" si="4"/>
        <v>4700.5152411722302</v>
      </c>
      <c r="K43" s="118">
        <f t="shared" si="4"/>
        <v>4878.1279013619633</v>
      </c>
      <c r="L43" s="118">
        <f t="shared" si="4"/>
        <v>5055.7405615516936</v>
      </c>
      <c r="M43" s="118">
        <f>M39*310</f>
        <v>5233.3532217414258</v>
      </c>
      <c r="N43" s="118">
        <f t="shared" ref="N43:P43" si="5">N39*310</f>
        <v>5410.9658819311571</v>
      </c>
      <c r="O43" s="118">
        <f t="shared" si="5"/>
        <v>5588.5785421208875</v>
      </c>
      <c r="P43" s="119">
        <f t="shared" si="5"/>
        <v>5766.1912023106197</v>
      </c>
    </row>
    <row r="44" spans="1:17" x14ac:dyDescent="0.3">
      <c r="E44" s="354"/>
      <c r="G44" s="354"/>
    </row>
    <row r="46" spans="1:17" x14ac:dyDescent="0.3">
      <c r="A46" s="122"/>
      <c r="C46" s="50"/>
      <c r="D46" s="50"/>
    </row>
    <row r="47" spans="1:17" x14ac:dyDescent="0.3">
      <c r="A47" s="122"/>
      <c r="C47" s="124"/>
      <c r="D47" s="124"/>
    </row>
    <row r="48" spans="1:17" x14ac:dyDescent="0.3">
      <c r="A48" s="122"/>
      <c r="C48" s="355"/>
      <c r="D48" s="355"/>
    </row>
  </sheetData>
  <mergeCells count="3">
    <mergeCell ref="A42:B42"/>
    <mergeCell ref="A39:B39"/>
    <mergeCell ref="A38:B38"/>
  </mergeCells>
  <hyperlinks>
    <hyperlink ref="Q14" r:id="rId1" display="http://www.indiaenvironmentportal.org.in/files/file/nutritional%20intake%20in%20India%202011-12.pdf" xr:uid="{00000000-0004-0000-0F00-000000000000}"/>
  </hyperlinks>
  <pageMargins left="0.25" right="0.25" top="0.75" bottom="0.75" header="0.3" footer="0.3"/>
  <pageSetup paperSize="9" scale="51" fitToHeight="0" orientation="landscape" horizontalDpi="4294967293" verticalDpi="4294967293"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C000"/>
    <pageSetUpPr fitToPage="1"/>
  </sheetPr>
  <dimension ref="A1:Z83"/>
  <sheetViews>
    <sheetView topLeftCell="B7" zoomScale="85" zoomScaleNormal="85" zoomScalePageLayoutView="70" workbookViewId="0">
      <selection activeCell="I23" sqref="I23"/>
    </sheetView>
  </sheetViews>
  <sheetFormatPr defaultColWidth="8.6640625" defaultRowHeight="15.6" x14ac:dyDescent="0.3"/>
  <cols>
    <col min="1" max="1" width="41" style="57" customWidth="1"/>
    <col min="2" max="2" width="20" style="122" customWidth="1"/>
    <col min="3" max="3" width="27" style="122" customWidth="1"/>
    <col min="4" max="4" width="29.6640625" style="122" customWidth="1"/>
    <col min="5" max="5" width="25.6640625" style="122" customWidth="1"/>
    <col min="6" max="12" width="25.6640625" style="57" customWidth="1"/>
    <col min="13" max="13" width="24.6640625" style="57" bestFit="1" customWidth="1"/>
    <col min="14" max="15" width="21.6640625" style="57" customWidth="1"/>
    <col min="16" max="16" width="22" style="57" customWidth="1"/>
    <col min="17" max="17" width="18.6640625" style="57" customWidth="1"/>
    <col min="18" max="18" width="19.33203125" style="57" bestFit="1" customWidth="1"/>
    <col min="19" max="19" width="19.33203125" style="57" customWidth="1"/>
    <col min="20" max="20" width="18" style="57" customWidth="1"/>
    <col min="21" max="21" width="15.44140625" style="57" bestFit="1" customWidth="1"/>
    <col min="22" max="22" width="15.33203125" style="57" customWidth="1"/>
    <col min="23" max="23" width="16.44140625" style="57" customWidth="1"/>
    <col min="24" max="194" width="8.6640625" style="57" customWidth="1"/>
    <col min="195" max="195" width="43.44140625" style="57" customWidth="1"/>
    <col min="196" max="202" width="18.6640625" style="57" customWidth="1"/>
    <col min="203" max="203" width="15.44140625" style="57" customWidth="1"/>
    <col min="204" max="204" width="12.33203125" style="57" customWidth="1"/>
    <col min="205" max="205" width="14.33203125" style="57" customWidth="1"/>
    <col min="206" max="206" width="12.33203125" style="57" customWidth="1"/>
    <col min="207" max="207" width="12.6640625" style="57" customWidth="1"/>
    <col min="208" max="209" width="12.44140625" style="57" customWidth="1"/>
    <col min="210" max="210" width="12.33203125" style="57" customWidth="1"/>
    <col min="211" max="216" width="11.44140625" style="57" bestFit="1" customWidth="1"/>
    <col min="217" max="217" width="13.6640625" style="57" bestFit="1" customWidth="1"/>
    <col min="218" max="222" width="11.44140625" style="57" bestFit="1" customWidth="1"/>
    <col min="223" max="223" width="11.6640625" style="57" customWidth="1"/>
    <col min="224" max="224" width="13.44140625" style="57" bestFit="1" customWidth="1"/>
    <col min="225" max="226" width="11.44140625" style="57" bestFit="1" customWidth="1"/>
    <col min="227" max="227" width="13.6640625" style="57" bestFit="1" customWidth="1"/>
    <col min="228" max="233" width="11.44140625" style="57" bestFit="1" customWidth="1"/>
    <col min="234" max="236" width="11.33203125" style="57" bestFit="1" customWidth="1"/>
    <col min="237" max="237" width="13.6640625" style="57" bestFit="1" customWidth="1"/>
    <col min="238" max="242" width="11.33203125" style="57" bestFit="1" customWidth="1"/>
    <col min="243" max="243" width="13.44140625" style="57" customWidth="1"/>
    <col min="244" max="244" width="11.33203125" style="57" bestFit="1" customWidth="1"/>
    <col min="245" max="245" width="15.33203125" style="57" customWidth="1"/>
    <col min="246" max="246" width="13.33203125" style="57" customWidth="1"/>
    <col min="247" max="247" width="15.6640625" style="57" customWidth="1"/>
    <col min="248" max="248" width="14.6640625" style="57" customWidth="1"/>
    <col min="249" max="249" width="19.33203125" style="57" customWidth="1"/>
    <col min="250" max="250" width="14" style="57" customWidth="1"/>
    <col min="251" max="251" width="15.6640625" style="57" customWidth="1"/>
    <col min="252" max="252" width="17" style="57" customWidth="1"/>
    <col min="253" max="253" width="16.33203125" style="57" customWidth="1"/>
    <col min="254" max="254" width="17.33203125" style="57" customWidth="1"/>
    <col min="255" max="16384" width="8.6640625" style="57"/>
  </cols>
  <sheetData>
    <row r="1" spans="1:22" x14ac:dyDescent="0.3">
      <c r="A1" s="55"/>
      <c r="B1" s="56"/>
      <c r="C1" s="56"/>
      <c r="D1" s="56"/>
      <c r="E1" s="56"/>
      <c r="F1" s="55"/>
      <c r="G1" s="55"/>
      <c r="H1" s="55"/>
      <c r="I1" s="55"/>
      <c r="J1" s="55"/>
      <c r="K1" s="55"/>
    </row>
    <row r="2" spans="1:22" s="63" customFormat="1" ht="16.2" x14ac:dyDescent="0.35">
      <c r="A2" s="58" t="s">
        <v>198</v>
      </c>
      <c r="B2" s="59" t="s">
        <v>138</v>
      </c>
      <c r="C2" s="60">
        <v>2005</v>
      </c>
      <c r="D2" s="60">
        <v>2006</v>
      </c>
      <c r="E2" s="60">
        <v>2007</v>
      </c>
      <c r="F2" s="60">
        <v>2008</v>
      </c>
      <c r="G2" s="60">
        <v>2009</v>
      </c>
      <c r="H2" s="60">
        <v>2010</v>
      </c>
      <c r="I2" s="60">
        <v>2011</v>
      </c>
      <c r="J2" s="60">
        <v>2012</v>
      </c>
      <c r="K2" s="60">
        <v>2013</v>
      </c>
      <c r="L2" s="60">
        <v>2014</v>
      </c>
      <c r="M2" s="60">
        <v>2015</v>
      </c>
      <c r="N2" s="60">
        <v>2016</v>
      </c>
      <c r="O2" s="60">
        <v>2017</v>
      </c>
      <c r="P2" s="61">
        <v>2018</v>
      </c>
      <c r="Q2" s="62"/>
      <c r="R2" s="62"/>
      <c r="S2" s="62"/>
    </row>
    <row r="3" spans="1:22" s="66" customFormat="1" ht="16.2" x14ac:dyDescent="0.35">
      <c r="A3" s="64"/>
      <c r="B3" s="65"/>
      <c r="C3" s="309">
        <f>'State population'!G7</f>
        <v>28475547.200000003</v>
      </c>
      <c r="D3" s="309">
        <f>'State population'!H7</f>
        <v>28930552.000000004</v>
      </c>
      <c r="E3" s="309">
        <f>'State population'!I7</f>
        <v>29385556.800000004</v>
      </c>
      <c r="F3" s="309">
        <f>'State population'!J7</f>
        <v>29840561.600000005</v>
      </c>
      <c r="G3" s="309">
        <f>'State population'!K7</f>
        <v>30295566.400000006</v>
      </c>
      <c r="H3" s="309">
        <f>'State population'!L7</f>
        <v>30750571.200000007</v>
      </c>
      <c r="I3" s="309">
        <f>'State population'!M7</f>
        <v>31205576</v>
      </c>
      <c r="J3" s="309">
        <f>'State population'!N7</f>
        <v>31738249.255122345</v>
      </c>
      <c r="K3" s="309">
        <f>'State population'!O7</f>
        <v>32270922.51024469</v>
      </c>
      <c r="L3" s="309">
        <f>'State population'!P7</f>
        <v>32803595.765367035</v>
      </c>
      <c r="M3" s="309">
        <f>'State population'!Q7</f>
        <v>33336269.02048938</v>
      </c>
      <c r="N3" s="309">
        <f>'State population'!R7</f>
        <v>33878034.906900525</v>
      </c>
      <c r="O3" s="309">
        <f>'State population'!S7</f>
        <v>34428893.424600467</v>
      </c>
      <c r="P3" s="309">
        <f>'State population'!T7</f>
        <v>34988844.573589213</v>
      </c>
      <c r="Q3" s="487"/>
      <c r="R3" s="62"/>
      <c r="S3" s="62"/>
    </row>
    <row r="4" spans="1:22" s="66" customFormat="1" ht="16.2" x14ac:dyDescent="0.35">
      <c r="A4" s="68"/>
      <c r="B4" s="69"/>
      <c r="C4" s="311"/>
      <c r="E4" s="67"/>
      <c r="F4" s="67"/>
      <c r="G4" s="67"/>
      <c r="H4" s="136"/>
      <c r="I4" s="67"/>
      <c r="J4" s="67"/>
      <c r="K4" s="67"/>
      <c r="L4" s="67"/>
      <c r="M4" s="67"/>
      <c r="N4" s="62"/>
      <c r="O4" s="62"/>
      <c r="P4" s="62"/>
      <c r="Q4" s="62"/>
      <c r="R4" s="62"/>
      <c r="S4" s="62"/>
    </row>
    <row r="5" spans="1:22" s="66" customFormat="1" ht="16.2" x14ac:dyDescent="0.35">
      <c r="A5" s="68"/>
      <c r="B5" s="69"/>
      <c r="C5" s="135"/>
      <c r="E5" s="70"/>
      <c r="F5" s="70"/>
      <c r="G5" s="71"/>
      <c r="H5" s="71"/>
      <c r="I5" s="72"/>
      <c r="J5" s="70"/>
      <c r="N5" s="62"/>
      <c r="O5" s="62"/>
      <c r="P5" s="62"/>
      <c r="Q5" s="62"/>
      <c r="R5" s="62"/>
      <c r="S5" s="62"/>
      <c r="V5" s="73"/>
    </row>
    <row r="6" spans="1:22" s="66" customFormat="1" ht="16.2" x14ac:dyDescent="0.35">
      <c r="A6" s="58" t="s">
        <v>19</v>
      </c>
      <c r="B6" s="59" t="s">
        <v>1</v>
      </c>
      <c r="C6" s="60">
        <v>2005</v>
      </c>
      <c r="D6" s="60">
        <v>2006</v>
      </c>
      <c r="E6" s="60">
        <v>2007</v>
      </c>
      <c r="F6" s="60">
        <v>2008</v>
      </c>
      <c r="G6" s="60">
        <v>2009</v>
      </c>
      <c r="H6" s="60">
        <v>2010</v>
      </c>
      <c r="I6" s="60">
        <v>2011</v>
      </c>
      <c r="J6" s="60">
        <v>2012</v>
      </c>
      <c r="K6" s="60">
        <v>2013</v>
      </c>
      <c r="L6" s="60">
        <v>2014</v>
      </c>
      <c r="M6" s="60">
        <v>2015</v>
      </c>
      <c r="N6" s="60">
        <v>2016</v>
      </c>
      <c r="O6" s="60">
        <v>2017</v>
      </c>
      <c r="P6" s="61">
        <v>2018</v>
      </c>
      <c r="Q6" s="62"/>
      <c r="R6" s="62"/>
      <c r="S6" s="62"/>
    </row>
    <row r="7" spans="1:22" s="48" customFormat="1" x14ac:dyDescent="0.3">
      <c r="A7" s="312"/>
      <c r="B7" s="313"/>
      <c r="C7" s="313">
        <f>BOD!$B$9</f>
        <v>40.5</v>
      </c>
      <c r="D7" s="313">
        <f>BOD!$B$9</f>
        <v>40.5</v>
      </c>
      <c r="E7" s="313">
        <f>BOD!$B$9</f>
        <v>40.5</v>
      </c>
      <c r="F7" s="313">
        <f>BOD!$B$9</f>
        <v>40.5</v>
      </c>
      <c r="G7" s="313">
        <f>BOD!$B$9</f>
        <v>40.5</v>
      </c>
      <c r="H7" s="313">
        <f>BOD!$B$9</f>
        <v>40.5</v>
      </c>
      <c r="I7" s="313">
        <f>BOD!$B$9</f>
        <v>40.5</v>
      </c>
      <c r="J7" s="313">
        <f>BOD!$B$9</f>
        <v>40.5</v>
      </c>
      <c r="K7" s="313">
        <f>BOD!$B$9</f>
        <v>40.5</v>
      </c>
      <c r="L7" s="313">
        <f>BOD!$B$9</f>
        <v>40.5</v>
      </c>
      <c r="M7" s="313">
        <f>BOD!$B$9</f>
        <v>40.5</v>
      </c>
      <c r="N7" s="313">
        <f>BOD!$B$9</f>
        <v>40.5</v>
      </c>
      <c r="O7" s="313">
        <f>BOD!$B$9</f>
        <v>40.5</v>
      </c>
      <c r="P7" s="313">
        <f>BOD!$B$9</f>
        <v>40.5</v>
      </c>
      <c r="Q7" s="488"/>
    </row>
    <row r="8" spans="1:22" s="66" customFormat="1" ht="16.2" x14ac:dyDescent="0.35">
      <c r="A8" s="68"/>
      <c r="B8" s="69"/>
      <c r="C8" s="69"/>
      <c r="D8" s="69"/>
      <c r="E8" s="75"/>
      <c r="F8" s="75"/>
      <c r="G8" s="75"/>
      <c r="H8" s="75"/>
      <c r="I8" s="75"/>
      <c r="J8" s="75"/>
      <c r="N8" s="62"/>
      <c r="O8" s="62"/>
      <c r="P8" s="62"/>
      <c r="Q8" s="62"/>
      <c r="R8" s="62"/>
      <c r="S8" s="62"/>
    </row>
    <row r="9" spans="1:22" s="66" customFormat="1" ht="16.2" x14ac:dyDescent="0.35">
      <c r="A9" s="68"/>
      <c r="B9" s="76"/>
      <c r="C9" s="76"/>
      <c r="D9" s="76"/>
      <c r="E9" s="70"/>
      <c r="F9" s="70"/>
      <c r="G9" s="70"/>
      <c r="H9" s="70"/>
      <c r="I9" s="70"/>
      <c r="J9" s="70"/>
      <c r="N9" s="62"/>
      <c r="O9" s="62"/>
      <c r="P9" s="62"/>
      <c r="Q9" s="62"/>
      <c r="R9" s="62"/>
      <c r="S9" s="62"/>
    </row>
    <row r="10" spans="1:22" s="63" customFormat="1" ht="30" customHeight="1" x14ac:dyDescent="0.35">
      <c r="A10" s="447" t="s">
        <v>54</v>
      </c>
      <c r="B10" s="59" t="s">
        <v>56</v>
      </c>
      <c r="C10" s="60">
        <v>2005</v>
      </c>
      <c r="D10" s="60">
        <v>2006</v>
      </c>
      <c r="E10" s="60">
        <v>2007</v>
      </c>
      <c r="F10" s="60">
        <v>2008</v>
      </c>
      <c r="G10" s="60">
        <v>2009</v>
      </c>
      <c r="H10" s="60">
        <v>2010</v>
      </c>
      <c r="I10" s="60">
        <v>2011</v>
      </c>
      <c r="J10" s="60">
        <v>2012</v>
      </c>
      <c r="K10" s="60">
        <v>2013</v>
      </c>
      <c r="L10" s="60">
        <v>2014</v>
      </c>
      <c r="M10" s="60">
        <v>2015</v>
      </c>
      <c r="N10" s="60">
        <v>2016</v>
      </c>
      <c r="O10" s="60">
        <v>2017</v>
      </c>
      <c r="P10" s="61">
        <v>2018</v>
      </c>
      <c r="Q10" s="62"/>
      <c r="R10" s="62"/>
      <c r="S10" s="62"/>
    </row>
    <row r="11" spans="1:22" ht="15.75" customHeight="1" x14ac:dyDescent="0.35">
      <c r="A11" s="77"/>
      <c r="B11" s="78"/>
      <c r="C11" s="42">
        <f>C3*C7*0.001*365</f>
        <v>420939776.48400009</v>
      </c>
      <c r="D11" s="42">
        <f>D3*D7*0.001*365</f>
        <v>427665884.94000012</v>
      </c>
      <c r="E11" s="42">
        <f>E3*E7*0.001*365</f>
        <v>434391993.39600003</v>
      </c>
      <c r="F11" s="42">
        <f>F3*F7*0.001*365</f>
        <v>441118101.85200006</v>
      </c>
      <c r="G11" s="42">
        <f t="shared" ref="G11:L11" si="0">G3*G7*0.001*365</f>
        <v>447844210.30800015</v>
      </c>
      <c r="H11" s="42">
        <f t="shared" si="0"/>
        <v>454570318.76400012</v>
      </c>
      <c r="I11" s="42">
        <f t="shared" si="0"/>
        <v>461296427.21999997</v>
      </c>
      <c r="J11" s="42">
        <f t="shared" si="0"/>
        <v>469170669.61384606</v>
      </c>
      <c r="K11" s="42">
        <f t="shared" si="0"/>
        <v>477044912.0076921</v>
      </c>
      <c r="L11" s="42">
        <f t="shared" si="0"/>
        <v>484919154.40153819</v>
      </c>
      <c r="M11" s="42">
        <f>M3*M7*0.001*365</f>
        <v>492793396.79538429</v>
      </c>
      <c r="N11" s="42">
        <f t="shared" ref="N11:O11" si="1">N3*N7*0.001*365</f>
        <v>500802051.01125699</v>
      </c>
      <c r="O11" s="42">
        <f t="shared" si="1"/>
        <v>508945117.04915637</v>
      </c>
      <c r="P11" s="79">
        <f>P3*P7*0.001*365</f>
        <v>517222594.90908253</v>
      </c>
      <c r="Q11" s="62"/>
      <c r="R11" s="62"/>
      <c r="S11" s="62"/>
    </row>
    <row r="12" spans="1:22" ht="15.75" customHeight="1" x14ac:dyDescent="0.35">
      <c r="A12" s="80"/>
      <c r="B12" s="76"/>
      <c r="C12" s="76"/>
      <c r="D12" s="76"/>
      <c r="E12" s="75"/>
      <c r="F12" s="75"/>
      <c r="G12" s="75"/>
      <c r="H12" s="75"/>
      <c r="I12" s="75"/>
      <c r="J12" s="75"/>
      <c r="N12" s="62"/>
      <c r="O12" s="62"/>
      <c r="P12" s="62"/>
      <c r="Q12" s="62"/>
      <c r="R12" s="62"/>
      <c r="S12" s="62"/>
    </row>
    <row r="13" spans="1:22" ht="16.2" x14ac:dyDescent="0.35">
      <c r="A13" s="80"/>
      <c r="B13" s="76"/>
      <c r="C13" s="76"/>
      <c r="D13" s="76"/>
      <c r="E13" s="75"/>
      <c r="F13" s="81"/>
      <c r="G13" s="81"/>
      <c r="H13" s="81"/>
      <c r="I13" s="81"/>
      <c r="J13" s="81"/>
      <c r="N13" s="62"/>
      <c r="O13" s="62"/>
      <c r="P13" s="62"/>
      <c r="Q13" s="62"/>
      <c r="R13" s="62"/>
      <c r="S13" s="62"/>
    </row>
    <row r="14" spans="1:22" ht="18" customHeight="1" x14ac:dyDescent="0.3">
      <c r="A14" s="58" t="s">
        <v>100</v>
      </c>
      <c r="B14" s="59" t="s">
        <v>138</v>
      </c>
      <c r="C14" s="60">
        <v>2005</v>
      </c>
      <c r="D14" s="60">
        <v>2006</v>
      </c>
      <c r="E14" s="60">
        <v>2007</v>
      </c>
      <c r="F14" s="60">
        <v>2008</v>
      </c>
      <c r="G14" s="60">
        <v>2009</v>
      </c>
      <c r="H14" s="60">
        <v>2010</v>
      </c>
      <c r="I14" s="60">
        <v>2011</v>
      </c>
      <c r="J14" s="60">
        <v>2012</v>
      </c>
      <c r="K14" s="60">
        <v>2013</v>
      </c>
      <c r="L14" s="60">
        <v>2014</v>
      </c>
      <c r="M14" s="60">
        <v>2015</v>
      </c>
      <c r="N14" s="60">
        <v>2016</v>
      </c>
      <c r="O14" s="60">
        <v>2017</v>
      </c>
      <c r="P14" s="61">
        <v>2018</v>
      </c>
    </row>
    <row r="15" spans="1:22" ht="15.75" customHeight="1" x14ac:dyDescent="0.3">
      <c r="A15" s="77"/>
      <c r="B15" s="78"/>
      <c r="C15" s="41">
        <v>1.25</v>
      </c>
      <c r="D15" s="41">
        <v>1.25</v>
      </c>
      <c r="E15" s="42">
        <v>1.25</v>
      </c>
      <c r="F15" s="42">
        <v>1.25</v>
      </c>
      <c r="G15" s="42">
        <v>1.25</v>
      </c>
      <c r="H15" s="42">
        <v>1.25</v>
      </c>
      <c r="I15" s="42">
        <v>1.25</v>
      </c>
      <c r="J15" s="42">
        <v>1.25</v>
      </c>
      <c r="K15" s="43">
        <v>1.25</v>
      </c>
      <c r="L15" s="43">
        <v>1.25</v>
      </c>
      <c r="M15" s="43">
        <v>1.25</v>
      </c>
      <c r="N15" s="43">
        <v>1.25</v>
      </c>
      <c r="O15" s="43">
        <v>1.25</v>
      </c>
      <c r="P15" s="44">
        <v>1.25</v>
      </c>
    </row>
    <row r="16" spans="1:22" ht="15.75" customHeight="1" x14ac:dyDescent="0.3">
      <c r="A16" s="80"/>
      <c r="B16" s="76"/>
      <c r="C16" s="76"/>
      <c r="D16" s="76"/>
      <c r="E16" s="75"/>
      <c r="F16" s="75"/>
      <c r="G16" s="75"/>
      <c r="H16" s="75"/>
      <c r="I16" s="75"/>
      <c r="J16" s="75"/>
    </row>
    <row r="17" spans="1:19" x14ac:dyDescent="0.3">
      <c r="A17" s="80"/>
      <c r="B17" s="76"/>
      <c r="C17" s="76"/>
      <c r="D17" s="76"/>
      <c r="E17" s="82"/>
      <c r="F17" s="82"/>
      <c r="G17" s="82"/>
      <c r="H17" s="82"/>
      <c r="I17" s="82"/>
      <c r="J17" s="82"/>
    </row>
    <row r="18" spans="1:19" s="63" customFormat="1" ht="18" x14ac:dyDescent="0.3">
      <c r="A18" s="58" t="s">
        <v>101</v>
      </c>
      <c r="B18" s="59" t="s">
        <v>138</v>
      </c>
      <c r="C18" s="60">
        <v>2005</v>
      </c>
      <c r="D18" s="60">
        <v>2006</v>
      </c>
      <c r="E18" s="60">
        <v>2007</v>
      </c>
      <c r="F18" s="60">
        <v>2008</v>
      </c>
      <c r="G18" s="60">
        <v>2009</v>
      </c>
      <c r="H18" s="60">
        <v>2010</v>
      </c>
      <c r="I18" s="60">
        <v>2011</v>
      </c>
      <c r="J18" s="60">
        <v>2012</v>
      </c>
      <c r="K18" s="60">
        <v>2013</v>
      </c>
      <c r="L18" s="60">
        <v>2014</v>
      </c>
      <c r="M18" s="60">
        <v>2015</v>
      </c>
      <c r="N18" s="60">
        <v>2016</v>
      </c>
      <c r="O18" s="60">
        <v>2017</v>
      </c>
      <c r="P18" s="61">
        <v>2018</v>
      </c>
    </row>
    <row r="19" spans="1:19" x14ac:dyDescent="0.3">
      <c r="A19" s="77"/>
      <c r="B19" s="78"/>
      <c r="C19" s="74">
        <v>1</v>
      </c>
      <c r="D19" s="74">
        <v>1</v>
      </c>
      <c r="E19" s="42">
        <v>1</v>
      </c>
      <c r="F19" s="42">
        <v>1</v>
      </c>
      <c r="G19" s="42">
        <v>1</v>
      </c>
      <c r="H19" s="42">
        <v>1</v>
      </c>
      <c r="I19" s="42">
        <v>1</v>
      </c>
      <c r="J19" s="42">
        <v>1</v>
      </c>
      <c r="K19" s="145">
        <v>1</v>
      </c>
      <c r="L19" s="145">
        <v>1</v>
      </c>
      <c r="M19" s="145">
        <v>1</v>
      </c>
      <c r="N19" s="145">
        <v>1</v>
      </c>
      <c r="O19" s="145">
        <v>1</v>
      </c>
      <c r="P19" s="146">
        <v>1</v>
      </c>
    </row>
    <row r="20" spans="1:19" x14ac:dyDescent="0.3">
      <c r="A20" s="80"/>
      <c r="B20" s="76"/>
      <c r="C20" s="76"/>
      <c r="D20" s="76"/>
      <c r="E20" s="75"/>
      <c r="F20" s="75"/>
      <c r="G20" s="75"/>
      <c r="H20" s="75"/>
      <c r="I20" s="75"/>
      <c r="J20" s="75"/>
    </row>
    <row r="21" spans="1:19" x14ac:dyDescent="0.3">
      <c r="A21" s="80"/>
      <c r="B21" s="76"/>
      <c r="C21" s="76"/>
      <c r="D21" s="76"/>
      <c r="E21" s="82"/>
      <c r="F21" s="82"/>
      <c r="G21" s="82"/>
      <c r="H21" s="82"/>
      <c r="I21" s="82"/>
      <c r="J21" s="82"/>
    </row>
    <row r="22" spans="1:19" ht="18" x14ac:dyDescent="0.3">
      <c r="A22" s="447" t="s">
        <v>188</v>
      </c>
      <c r="B22" s="59" t="s">
        <v>56</v>
      </c>
      <c r="C22" s="60">
        <v>2005</v>
      </c>
      <c r="D22" s="60">
        <v>2006</v>
      </c>
      <c r="E22" s="60">
        <v>2007</v>
      </c>
      <c r="F22" s="60">
        <v>2008</v>
      </c>
      <c r="G22" s="60">
        <v>2009</v>
      </c>
      <c r="H22" s="60">
        <v>2010</v>
      </c>
      <c r="I22" s="60">
        <v>2011</v>
      </c>
      <c r="J22" s="60">
        <v>2012</v>
      </c>
      <c r="K22" s="60">
        <v>2013</v>
      </c>
      <c r="L22" s="60">
        <v>2014</v>
      </c>
      <c r="M22" s="60">
        <v>2015</v>
      </c>
      <c r="N22" s="60">
        <v>2016</v>
      </c>
      <c r="O22" s="60">
        <v>2017</v>
      </c>
      <c r="P22" s="61">
        <v>2018</v>
      </c>
      <c r="Q22" s="63"/>
      <c r="R22" s="63"/>
      <c r="S22" s="63"/>
    </row>
    <row r="23" spans="1:19" s="49" customFormat="1" x14ac:dyDescent="0.3">
      <c r="A23" s="83"/>
      <c r="B23" s="84"/>
      <c r="C23" s="315">
        <f>C11*'Urban_degree of utilization'!$Y$12*C15</f>
        <v>65383314.438047469</v>
      </c>
      <c r="D23" s="315">
        <f>D11*'Urban_degree of utilization'!$Y$12*D15</f>
        <v>66428060.714572787</v>
      </c>
      <c r="E23" s="315">
        <f>E11*'Urban_degree of utilization'!$Y$12*E15</f>
        <v>67472806.991098091</v>
      </c>
      <c r="F23" s="315">
        <f>F11*'Urban_degree of utilization'!$Y$12*F15</f>
        <v>68517553.26762341</v>
      </c>
      <c r="G23" s="315">
        <f>G11*'Urban_degree of utilization'!$Y$12*G15</f>
        <v>69562299.544148743</v>
      </c>
      <c r="H23" s="315">
        <f>H11*'Urban_degree of utilization'!$Y$12*H15</f>
        <v>70607045.820674062</v>
      </c>
      <c r="I23" s="315">
        <f>I11*'Urban_degree of utilization'!$P$12*I15</f>
        <v>86493080.10374999</v>
      </c>
      <c r="J23" s="315">
        <f>J11*'Urban_degree of utilization'!$P$12*J15</f>
        <v>87969500.552596137</v>
      </c>
      <c r="K23" s="315">
        <f>K11*'Urban_degree of utilization'!$P$12*K15</f>
        <v>89445921.001442254</v>
      </c>
      <c r="L23" s="315">
        <f>L11*'Urban_degree of utilization'!$P$12*L15</f>
        <v>90922341.450288415</v>
      </c>
      <c r="M23" s="315">
        <f>M11*'Urban_degree of utilization'!$P$12*M15</f>
        <v>92398761.899134547</v>
      </c>
      <c r="N23" s="315">
        <f>N11*'Urban_degree of utilization'!$P$12*N15</f>
        <v>93900384.56461069</v>
      </c>
      <c r="O23" s="315">
        <f>O11*'Urban_degree of utilization'!$P$12*O15</f>
        <v>95427209.446716815</v>
      </c>
      <c r="P23" s="315">
        <f>P11*'Urban_degree of utilization'!$P$12*P15</f>
        <v>96979236.545452982</v>
      </c>
      <c r="Q23" s="489"/>
      <c r="R23" s="63"/>
      <c r="S23" s="63"/>
    </row>
    <row r="24" spans="1:19" s="49" customFormat="1" x14ac:dyDescent="0.3">
      <c r="A24" s="46"/>
      <c r="B24" s="85"/>
      <c r="C24" s="317"/>
      <c r="D24" s="85"/>
      <c r="E24" s="86"/>
      <c r="F24" s="86"/>
      <c r="G24" s="86"/>
      <c r="H24" s="86"/>
      <c r="I24" s="86"/>
      <c r="J24" s="86"/>
      <c r="N24" s="63"/>
      <c r="O24" s="63"/>
      <c r="P24" s="63"/>
      <c r="Q24" s="63"/>
      <c r="R24" s="63"/>
      <c r="S24" s="63"/>
    </row>
    <row r="25" spans="1:19" s="49" customFormat="1" x14ac:dyDescent="0.3">
      <c r="A25" s="46"/>
      <c r="B25" s="85"/>
      <c r="C25" s="85"/>
      <c r="D25" s="85"/>
      <c r="E25" s="87"/>
      <c r="F25" s="87"/>
      <c r="G25" s="87"/>
      <c r="H25" s="87"/>
      <c r="I25" s="87"/>
      <c r="J25" s="87"/>
      <c r="N25" s="63"/>
      <c r="O25" s="63"/>
      <c r="P25" s="63"/>
      <c r="Q25" s="63"/>
      <c r="R25" s="63"/>
      <c r="S25" s="63"/>
    </row>
    <row r="26" spans="1:19" ht="18" x14ac:dyDescent="0.3">
      <c r="A26" s="447" t="s">
        <v>189</v>
      </c>
      <c r="B26" s="59" t="s">
        <v>56</v>
      </c>
      <c r="C26" s="60">
        <v>2005</v>
      </c>
      <c r="D26" s="60">
        <v>2006</v>
      </c>
      <c r="E26" s="60">
        <v>2007</v>
      </c>
      <c r="F26" s="60">
        <v>2008</v>
      </c>
      <c r="G26" s="60">
        <v>2009</v>
      </c>
      <c r="H26" s="60">
        <v>2010</v>
      </c>
      <c r="I26" s="60">
        <v>2011</v>
      </c>
      <c r="J26" s="60">
        <v>2012</v>
      </c>
      <c r="K26" s="60">
        <v>2013</v>
      </c>
      <c r="L26" s="60">
        <v>2014</v>
      </c>
      <c r="M26" s="60">
        <v>2015</v>
      </c>
      <c r="N26" s="60">
        <v>2016</v>
      </c>
      <c r="O26" s="60">
        <v>2017</v>
      </c>
      <c r="P26" s="61">
        <v>2018</v>
      </c>
      <c r="Q26" s="63"/>
      <c r="R26" s="63"/>
      <c r="S26" s="63"/>
    </row>
    <row r="27" spans="1:19" s="49" customFormat="1" x14ac:dyDescent="0.3">
      <c r="A27" s="88"/>
      <c r="B27" s="84"/>
      <c r="C27" s="315">
        <f>C11*C19*(1-'Urban_degree of utilization'!$Y$12)</f>
        <v>368633124.9335621</v>
      </c>
      <c r="D27" s="315">
        <f>D11*D19*(1-'Urban_degree of utilization'!$Y$12)</f>
        <v>374523436.36834186</v>
      </c>
      <c r="E27" s="315">
        <f>E11*E19*(1-'Urban_degree of utilization'!$Y$12)</f>
        <v>380413747.80312157</v>
      </c>
      <c r="F27" s="315">
        <f>F11*F19*(1-'Urban_degree of utilization'!$Y$12)</f>
        <v>386304059.23790133</v>
      </c>
      <c r="G27" s="315">
        <f>G11*G19*(1-'Urban_degree of utilization'!$Y$12)</f>
        <v>392194370.67268115</v>
      </c>
      <c r="H27" s="315">
        <f>H11*H19*(1-'Urban_degree of utilization'!$Y$12)</f>
        <v>398084682.10746086</v>
      </c>
      <c r="I27" s="315">
        <f>I11*I19*(1-'Urban_degree of utilization'!$P$12)</f>
        <v>392101963.13699996</v>
      </c>
      <c r="J27" s="315">
        <f>J11*J19*(1-'Urban_degree of utilization'!$P$12)</f>
        <v>398795069.17176914</v>
      </c>
      <c r="K27" s="315">
        <f>K11*K19*(1-'Urban_degree of utilization'!$P$12)</f>
        <v>405488175.20653826</v>
      </c>
      <c r="L27" s="315">
        <f>L11*L19*(1-'Urban_degree of utilization'!$P$12)</f>
        <v>412181281.24130744</v>
      </c>
      <c r="M27" s="315">
        <f>M11*M19*(1-'Urban_degree of utilization'!$P$12)</f>
        <v>418874387.27607661</v>
      </c>
      <c r="N27" s="315">
        <f>N11*N19*(1-'Urban_degree of utilization'!$P$12)</f>
        <v>425681743.35956842</v>
      </c>
      <c r="O27" s="315">
        <f>O11*O19*(1-'Urban_degree of utilization'!$P$12)</f>
        <v>432603349.4917829</v>
      </c>
      <c r="P27" s="316">
        <f>P11*P19*(1-'Urban_degree of utilization'!$P$12)</f>
        <v>439639205.67272013</v>
      </c>
      <c r="Q27" s="63"/>
      <c r="R27" s="63"/>
      <c r="S27" s="63"/>
    </row>
    <row r="28" spans="1:19" s="49" customFormat="1" x14ac:dyDescent="0.3">
      <c r="A28" s="89"/>
      <c r="B28" s="90"/>
      <c r="C28" s="317"/>
      <c r="D28" s="90"/>
      <c r="E28" s="86"/>
      <c r="F28" s="86"/>
      <c r="G28" s="86"/>
      <c r="H28" s="86"/>
      <c r="I28" s="86"/>
      <c r="J28" s="86"/>
      <c r="N28" s="63"/>
      <c r="O28" s="63"/>
      <c r="P28" s="63"/>
      <c r="Q28" s="63"/>
      <c r="R28" s="63"/>
      <c r="S28" s="63"/>
    </row>
    <row r="29" spans="1:19" s="49" customFormat="1" x14ac:dyDescent="0.3">
      <c r="A29" s="89"/>
      <c r="B29" s="90"/>
      <c r="C29" s="90"/>
      <c r="D29" s="90"/>
      <c r="E29" s="51"/>
      <c r="F29" s="51"/>
      <c r="G29" s="51"/>
      <c r="H29" s="51"/>
      <c r="I29" s="51"/>
      <c r="J29" s="51"/>
      <c r="O29" s="137"/>
    </row>
    <row r="30" spans="1:19" s="49" customFormat="1" ht="15.75" customHeight="1" x14ac:dyDescent="0.3">
      <c r="A30" s="447" t="s">
        <v>102</v>
      </c>
      <c r="B30" s="448"/>
      <c r="C30" s="89"/>
      <c r="D30" s="89"/>
      <c r="E30" s="91"/>
      <c r="F30" s="91"/>
      <c r="G30" s="91"/>
      <c r="H30" s="91"/>
      <c r="I30" s="91"/>
      <c r="J30" s="91"/>
      <c r="L30" s="63"/>
      <c r="M30" s="63"/>
      <c r="N30" s="63"/>
      <c r="O30" s="63"/>
      <c r="P30" s="63"/>
      <c r="Q30" s="63"/>
      <c r="R30" s="63"/>
      <c r="S30" s="63"/>
    </row>
    <row r="31" spans="1:19" s="49" customFormat="1" ht="15.75" customHeight="1" x14ac:dyDescent="0.3">
      <c r="A31" s="92">
        <v>0.6</v>
      </c>
      <c r="B31" s="93" t="s">
        <v>12</v>
      </c>
      <c r="C31" s="50"/>
      <c r="D31" s="50"/>
      <c r="E31" s="51"/>
      <c r="F31" s="48"/>
      <c r="G31" s="48"/>
      <c r="H31" s="48"/>
      <c r="I31" s="48"/>
      <c r="J31" s="48"/>
      <c r="L31" s="63"/>
      <c r="M31" s="63"/>
      <c r="N31" s="63"/>
      <c r="O31" s="63"/>
      <c r="P31" s="63"/>
      <c r="Q31" s="63"/>
      <c r="R31" s="63"/>
      <c r="S31" s="63"/>
    </row>
    <row r="32" spans="1:19" s="49" customFormat="1" ht="15.75" customHeight="1" x14ac:dyDescent="0.3">
      <c r="A32" s="89"/>
      <c r="B32" s="89"/>
      <c r="C32" s="89"/>
      <c r="D32" s="89"/>
      <c r="E32" s="51"/>
      <c r="F32" s="51"/>
      <c r="G32" s="51"/>
      <c r="H32" s="51"/>
      <c r="I32" s="51"/>
      <c r="J32" s="51"/>
      <c r="L32" s="63"/>
      <c r="M32" s="63"/>
      <c r="N32" s="63"/>
      <c r="O32" s="63"/>
      <c r="P32" s="63"/>
      <c r="Q32" s="63"/>
      <c r="R32" s="63"/>
      <c r="S32" s="63"/>
    </row>
    <row r="33" spans="1:26" s="49" customFormat="1" x14ac:dyDescent="0.3">
      <c r="A33" s="671" t="s">
        <v>18</v>
      </c>
      <c r="B33" s="672"/>
      <c r="C33" s="89"/>
      <c r="D33" s="89"/>
      <c r="E33" s="51"/>
      <c r="F33" s="51"/>
      <c r="G33" s="51"/>
      <c r="H33" s="51"/>
      <c r="I33" s="51"/>
      <c r="J33" s="51"/>
      <c r="L33" s="63"/>
      <c r="M33" s="63"/>
      <c r="N33" s="63"/>
      <c r="O33" s="63"/>
      <c r="P33" s="63"/>
      <c r="Q33" s="63"/>
      <c r="R33" s="63"/>
      <c r="S33" s="63"/>
    </row>
    <row r="34" spans="1:26" s="49" customFormat="1" x14ac:dyDescent="0.3">
      <c r="A34" s="94">
        <v>0</v>
      </c>
      <c r="B34" s="95" t="s">
        <v>17</v>
      </c>
      <c r="C34" s="90"/>
      <c r="D34" s="96"/>
      <c r="E34" s="51"/>
      <c r="F34" s="51"/>
      <c r="G34" s="51"/>
      <c r="H34" s="51"/>
      <c r="I34" s="51"/>
      <c r="J34" s="51"/>
      <c r="L34" s="63"/>
      <c r="M34" s="63"/>
      <c r="N34" s="63"/>
      <c r="O34" s="63"/>
      <c r="P34" s="63"/>
      <c r="Q34" s="63"/>
      <c r="R34" s="63"/>
      <c r="S34" s="63"/>
    </row>
    <row r="35" spans="1:26" s="49" customFormat="1" ht="16.2" thickBot="1" x14ac:dyDescent="0.35">
      <c r="A35" s="97"/>
      <c r="B35" s="89"/>
      <c r="C35" s="89"/>
      <c r="D35" s="89"/>
      <c r="E35" s="51"/>
      <c r="F35" s="51"/>
      <c r="G35" s="51"/>
      <c r="H35" s="51"/>
      <c r="I35" s="51"/>
      <c r="J35" s="51"/>
    </row>
    <row r="36" spans="1:26" s="49" customFormat="1" x14ac:dyDescent="0.3">
      <c r="A36" s="453" t="s">
        <v>10</v>
      </c>
      <c r="B36" s="99"/>
      <c r="C36" s="90"/>
      <c r="D36" s="90"/>
      <c r="E36" s="51"/>
      <c r="F36" s="51"/>
      <c r="G36" s="51"/>
      <c r="H36" s="51"/>
      <c r="I36" s="51"/>
      <c r="J36" s="51"/>
    </row>
    <row r="37" spans="1:26" s="49" customFormat="1" x14ac:dyDescent="0.3">
      <c r="A37" s="100" t="s">
        <v>2</v>
      </c>
      <c r="B37" s="101" t="s">
        <v>11</v>
      </c>
      <c r="C37" s="89"/>
      <c r="D37" s="89"/>
      <c r="E37" s="51"/>
      <c r="F37" s="51"/>
      <c r="G37" s="51"/>
      <c r="H37" s="51"/>
      <c r="I37" s="51"/>
      <c r="J37" s="51"/>
    </row>
    <row r="38" spans="1:26" s="49" customFormat="1" x14ac:dyDescent="0.3">
      <c r="A38" s="52" t="s">
        <v>3</v>
      </c>
      <c r="B38" s="102">
        <v>0.8</v>
      </c>
      <c r="C38" s="103"/>
      <c r="D38" s="103"/>
      <c r="E38" s="51"/>
      <c r="F38" s="51"/>
      <c r="G38" s="51"/>
      <c r="H38" s="51"/>
      <c r="I38" s="51"/>
      <c r="J38" s="51"/>
    </row>
    <row r="39" spans="1:26" s="49" customFormat="1" ht="46.8" x14ac:dyDescent="0.3">
      <c r="A39" s="52" t="s">
        <v>4</v>
      </c>
      <c r="B39" s="104">
        <v>0.3</v>
      </c>
      <c r="C39" s="103"/>
      <c r="D39" s="103"/>
      <c r="E39" s="51"/>
      <c r="F39" s="51"/>
      <c r="G39" s="51"/>
      <c r="H39" s="51"/>
      <c r="I39" s="51"/>
      <c r="J39" s="51"/>
    </row>
    <row r="40" spans="1:26" s="49" customFormat="1" ht="31.2" x14ac:dyDescent="0.3">
      <c r="A40" s="52" t="s">
        <v>96</v>
      </c>
      <c r="B40" s="104">
        <v>0</v>
      </c>
      <c r="C40" s="103"/>
      <c r="D40" s="103"/>
      <c r="E40" s="51"/>
      <c r="F40" s="51"/>
      <c r="G40" s="51"/>
      <c r="H40" s="51"/>
      <c r="I40" s="51"/>
      <c r="J40" s="51"/>
    </row>
    <row r="41" spans="1:26" s="49" customFormat="1" x14ac:dyDescent="0.3">
      <c r="A41" s="52" t="s">
        <v>5</v>
      </c>
      <c r="B41" s="102">
        <v>0.5</v>
      </c>
      <c r="C41" s="103"/>
      <c r="D41" s="103"/>
      <c r="E41" s="51"/>
      <c r="F41" s="51"/>
      <c r="G41" s="51"/>
      <c r="H41" s="51"/>
      <c r="I41" s="51"/>
      <c r="J41" s="51"/>
    </row>
    <row r="42" spans="1:26" s="49" customFormat="1" x14ac:dyDescent="0.3">
      <c r="A42" s="52" t="s">
        <v>6</v>
      </c>
      <c r="B42" s="102">
        <v>0.1</v>
      </c>
      <c r="C42" s="103"/>
      <c r="D42" s="103"/>
      <c r="E42" s="51"/>
      <c r="F42" s="51"/>
      <c r="G42" s="51"/>
      <c r="H42" s="51"/>
      <c r="I42" s="51"/>
      <c r="J42" s="51"/>
    </row>
    <row r="43" spans="1:26" s="49" customFormat="1" x14ac:dyDescent="0.3">
      <c r="A43" s="52" t="s">
        <v>7</v>
      </c>
      <c r="B43" s="102">
        <v>0</v>
      </c>
      <c r="C43" s="103"/>
      <c r="D43" s="103"/>
      <c r="E43" s="51"/>
      <c r="F43" s="51"/>
      <c r="G43" s="51"/>
      <c r="H43" s="51"/>
      <c r="I43" s="51"/>
      <c r="J43" s="51"/>
    </row>
    <row r="44" spans="1:26" s="49" customFormat="1" x14ac:dyDescent="0.3">
      <c r="A44" s="52" t="s">
        <v>8</v>
      </c>
      <c r="B44" s="102">
        <v>0.5</v>
      </c>
      <c r="C44" s="103"/>
      <c r="D44" s="103"/>
      <c r="E44" s="51"/>
      <c r="F44" s="51"/>
      <c r="G44" s="51"/>
      <c r="H44" s="51"/>
      <c r="I44" s="51"/>
      <c r="J44" s="51"/>
    </row>
    <row r="45" spans="1:26" s="49" customFormat="1" ht="31.2" x14ac:dyDescent="0.3">
      <c r="A45" s="53" t="s">
        <v>99</v>
      </c>
      <c r="B45" s="105">
        <v>0.5</v>
      </c>
      <c r="C45" s="103"/>
      <c r="D45" s="103"/>
      <c r="E45" s="51"/>
      <c r="F45" s="51"/>
      <c r="G45" s="51"/>
      <c r="H45" s="51"/>
      <c r="I45" s="51"/>
      <c r="J45" s="51"/>
    </row>
    <row r="46" spans="1:26" s="49" customFormat="1" ht="47.4" thickBot="1" x14ac:dyDescent="0.35">
      <c r="A46" s="54" t="s">
        <v>9</v>
      </c>
      <c r="B46" s="106">
        <v>0.1</v>
      </c>
      <c r="C46" s="103"/>
      <c r="D46" s="103"/>
      <c r="E46" s="51"/>
      <c r="F46" s="51"/>
      <c r="G46" s="51"/>
      <c r="H46" s="51"/>
      <c r="I46" s="51"/>
      <c r="J46" s="51"/>
    </row>
    <row r="47" spans="1:26" s="49" customFormat="1" ht="16.2" thickBot="1" x14ac:dyDescent="0.35">
      <c r="A47" s="107"/>
      <c r="B47" s="108"/>
      <c r="C47" s="108"/>
      <c r="D47" s="108"/>
      <c r="E47" s="108"/>
      <c r="F47" s="108"/>
      <c r="G47" s="51"/>
      <c r="H47" s="51"/>
      <c r="I47" s="51"/>
      <c r="J47" s="51"/>
      <c r="K47" s="51"/>
      <c r="L47" s="51"/>
    </row>
    <row r="48" spans="1:26" s="49" customFormat="1" ht="45.75" customHeight="1" thickBot="1" x14ac:dyDescent="0.35">
      <c r="A48" s="673" t="s">
        <v>224</v>
      </c>
      <c r="B48" s="674"/>
      <c r="C48" s="674"/>
      <c r="D48" s="675"/>
      <c r="E48" s="125"/>
      <c r="F48" s="125"/>
      <c r="G48" s="125"/>
      <c r="H48" s="125"/>
      <c r="I48" s="51"/>
      <c r="J48" s="51"/>
      <c r="K48" s="51"/>
      <c r="L48" s="51"/>
      <c r="N48" s="51"/>
      <c r="O48" s="51"/>
      <c r="P48" s="51"/>
      <c r="Q48" s="51"/>
      <c r="R48" s="51"/>
      <c r="S48" s="51"/>
      <c r="T48" s="51"/>
      <c r="U48" s="51"/>
      <c r="V48" s="51"/>
      <c r="W48" s="51"/>
      <c r="X48" s="51"/>
      <c r="Y48" s="51"/>
      <c r="Z48" s="51"/>
    </row>
    <row r="49" spans="1:26" s="49" customFormat="1" ht="62.4" x14ac:dyDescent="0.3">
      <c r="A49" s="126" t="s">
        <v>57</v>
      </c>
      <c r="B49" s="127" t="s">
        <v>61</v>
      </c>
      <c r="C49" s="147" t="s">
        <v>174</v>
      </c>
      <c r="D49" s="148" t="s">
        <v>175</v>
      </c>
      <c r="F49" s="51"/>
      <c r="G49" s="51"/>
      <c r="H49" s="51"/>
      <c r="I49" s="51"/>
      <c r="J49" s="51"/>
      <c r="K49" s="51"/>
      <c r="L49" s="51"/>
      <c r="N49" s="51"/>
      <c r="O49" s="51"/>
      <c r="P49" s="51"/>
      <c r="Q49" s="51"/>
      <c r="R49" s="51"/>
      <c r="S49" s="51"/>
      <c r="T49" s="51"/>
      <c r="U49" s="51"/>
      <c r="V49" s="51"/>
      <c r="W49" s="51"/>
      <c r="X49" s="51"/>
      <c r="Y49" s="51"/>
      <c r="Z49" s="51"/>
    </row>
    <row r="50" spans="1:26" s="49" customFormat="1" x14ac:dyDescent="0.3">
      <c r="A50" s="676" t="s">
        <v>173</v>
      </c>
      <c r="B50" s="110" t="s">
        <v>58</v>
      </c>
      <c r="C50" s="318">
        <f>'Urban_degree of utilization'!$Z$12</f>
        <v>0.4166905766526019</v>
      </c>
      <c r="D50" s="319">
        <f>'Urban_degree of utilization'!$S$12</f>
        <v>0.503</v>
      </c>
      <c r="F50" s="51"/>
      <c r="G50" s="51"/>
      <c r="H50" s="51"/>
      <c r="I50" s="51"/>
      <c r="J50" s="51"/>
      <c r="K50" s="51"/>
      <c r="L50" s="51"/>
      <c r="N50" s="51"/>
      <c r="O50" s="51"/>
      <c r="P50" s="51"/>
      <c r="Q50" s="51"/>
      <c r="R50" s="51"/>
      <c r="S50" s="51"/>
      <c r="T50" s="51"/>
      <c r="U50" s="51"/>
      <c r="V50" s="51"/>
      <c r="W50" s="51"/>
      <c r="X50" s="51"/>
      <c r="Y50" s="51"/>
      <c r="Z50" s="51"/>
    </row>
    <row r="51" spans="1:26" s="49" customFormat="1" x14ac:dyDescent="0.3">
      <c r="A51" s="676"/>
      <c r="B51" s="110" t="s">
        <v>59</v>
      </c>
      <c r="C51" s="318">
        <f>'Urban_degree of utilization'!$AB$12</f>
        <v>0.26400000000000001</v>
      </c>
      <c r="D51" s="319">
        <f>'Urban_degree of utilization'!$Q$12</f>
        <v>0.21000000000000002</v>
      </c>
      <c r="F51" s="51"/>
      <c r="G51" s="51"/>
      <c r="H51" s="51"/>
      <c r="I51" s="51"/>
      <c r="J51" s="51"/>
      <c r="K51" s="51"/>
      <c r="L51" s="51"/>
      <c r="N51" s="51"/>
      <c r="O51" s="51"/>
      <c r="P51" s="51"/>
      <c r="Q51" s="51"/>
      <c r="R51" s="51"/>
      <c r="S51" s="51"/>
      <c r="T51" s="51"/>
      <c r="U51" s="51"/>
      <c r="V51" s="51"/>
      <c r="W51" s="51"/>
      <c r="X51" s="51"/>
      <c r="Y51" s="51"/>
      <c r="Z51" s="51"/>
    </row>
    <row r="52" spans="1:26" s="49" customFormat="1" x14ac:dyDescent="0.3">
      <c r="A52" s="676"/>
      <c r="B52" s="110" t="s">
        <v>98</v>
      </c>
      <c r="C52" s="318">
        <f>'Urban_degree of utilization'!$AD$12</f>
        <v>1.1142857142857142E-2</v>
      </c>
      <c r="D52" s="319">
        <f>'Urban_degree of utilization'!$R$12</f>
        <v>1.2999999999999999E-2</v>
      </c>
      <c r="F52" s="51"/>
      <c r="G52" s="51"/>
      <c r="H52" s="51"/>
      <c r="I52" s="51"/>
      <c r="J52" s="51"/>
      <c r="K52" s="51"/>
      <c r="L52" s="51"/>
      <c r="N52" s="51"/>
      <c r="O52" s="51"/>
      <c r="P52" s="51"/>
      <c r="Q52" s="51"/>
      <c r="R52" s="51"/>
      <c r="S52" s="51"/>
      <c r="T52" s="51"/>
      <c r="U52" s="51"/>
      <c r="V52" s="51"/>
      <c r="W52" s="51"/>
      <c r="X52" s="51"/>
      <c r="Y52" s="51"/>
      <c r="Z52" s="51"/>
    </row>
    <row r="53" spans="1:26" s="49" customFormat="1" x14ac:dyDescent="0.3">
      <c r="A53" s="676"/>
      <c r="B53" s="110" t="s">
        <v>60</v>
      </c>
      <c r="C53" s="318">
        <f>'Urban_degree of utilization'!$Y$12</f>
        <v>0.1242616033755274</v>
      </c>
      <c r="D53" s="319">
        <f>'Urban_degree of utilization'!$P$12</f>
        <v>0.15</v>
      </c>
      <c r="F53" s="51"/>
      <c r="G53" s="51"/>
      <c r="H53" s="51"/>
      <c r="I53" s="51"/>
      <c r="J53" s="51"/>
      <c r="K53" s="51"/>
      <c r="L53" s="51"/>
      <c r="N53" s="51"/>
      <c r="O53" s="51"/>
      <c r="P53" s="51"/>
      <c r="Q53" s="51"/>
      <c r="R53" s="51"/>
      <c r="S53" s="51"/>
      <c r="T53" s="51"/>
      <c r="U53" s="51"/>
      <c r="V53" s="51"/>
      <c r="W53" s="51"/>
      <c r="X53" s="51"/>
      <c r="Y53" s="51"/>
      <c r="Z53" s="51"/>
    </row>
    <row r="54" spans="1:26" s="49" customFormat="1" ht="15.75" customHeight="1" thickBot="1" x14ac:dyDescent="0.35">
      <c r="A54" s="677"/>
      <c r="B54" s="149" t="s">
        <v>134</v>
      </c>
      <c r="C54" s="320">
        <f>'Urban_degree of utilization'!$AF$12</f>
        <v>0.18390496282901356</v>
      </c>
      <c r="D54" s="321">
        <f>'Urban_degree of utilization'!$T$12</f>
        <v>0.12399999999999989</v>
      </c>
      <c r="F54" s="51"/>
      <c r="G54" s="51"/>
      <c r="H54" s="51"/>
      <c r="I54" s="51"/>
      <c r="J54" s="51"/>
      <c r="K54" s="51"/>
      <c r="L54" s="51"/>
      <c r="N54" s="51"/>
      <c r="O54" s="51"/>
      <c r="P54" s="51"/>
      <c r="Q54" s="51"/>
      <c r="R54" s="51"/>
      <c r="S54" s="51"/>
      <c r="T54" s="51"/>
      <c r="U54" s="51"/>
      <c r="V54" s="51"/>
      <c r="W54" s="51"/>
      <c r="X54" s="51"/>
      <c r="Y54" s="51"/>
      <c r="Z54" s="51"/>
    </row>
    <row r="55" spans="1:26" s="49" customFormat="1" x14ac:dyDescent="0.3">
      <c r="A55" s="449"/>
      <c r="B55" s="110"/>
      <c r="C55" s="132"/>
      <c r="F55" s="51"/>
      <c r="G55" s="51"/>
      <c r="H55" s="51"/>
      <c r="I55" s="51"/>
      <c r="J55" s="51"/>
      <c r="K55" s="51"/>
      <c r="L55" s="51"/>
      <c r="N55" s="51"/>
      <c r="O55" s="51"/>
      <c r="P55" s="51"/>
      <c r="Q55" s="51"/>
      <c r="R55" s="51"/>
      <c r="S55" s="51"/>
      <c r="T55" s="51"/>
      <c r="U55" s="51"/>
      <c r="V55" s="51"/>
      <c r="W55" s="51"/>
      <c r="X55" s="51"/>
      <c r="Y55" s="51"/>
      <c r="Z55" s="51"/>
    </row>
    <row r="56" spans="1:26" s="49" customFormat="1" ht="16.2" thickBot="1" x14ac:dyDescent="0.35">
      <c r="A56" s="110"/>
      <c r="B56" s="132"/>
      <c r="D56" s="134"/>
      <c r="F56" s="110"/>
      <c r="G56" s="111"/>
      <c r="H56" s="112"/>
      <c r="I56" s="51"/>
      <c r="J56" s="51"/>
      <c r="K56" s="51"/>
      <c r="L56" s="51"/>
    </row>
    <row r="57" spans="1:26" s="49" customFormat="1" ht="48" customHeight="1" x14ac:dyDescent="0.3">
      <c r="A57" s="143" t="s">
        <v>223</v>
      </c>
      <c r="B57" s="147" t="s">
        <v>107</v>
      </c>
      <c r="C57" s="144" t="s">
        <v>108</v>
      </c>
      <c r="D57" s="134"/>
      <c r="F57" s="110"/>
      <c r="G57" s="111"/>
      <c r="H57" s="112"/>
      <c r="I57" s="51"/>
      <c r="J57" s="51"/>
      <c r="K57" s="51"/>
      <c r="L57" s="51"/>
    </row>
    <row r="58" spans="1:26" s="49" customFormat="1" ht="16.2" thickBot="1" x14ac:dyDescent="0.35">
      <c r="A58" s="142" t="s">
        <v>109</v>
      </c>
      <c r="B58" s="322">
        <f>Population!$E$8</f>
        <v>0.12902539390703496</v>
      </c>
      <c r="C58" s="323">
        <f>Population!$C$8</f>
        <v>0.14095371929683337</v>
      </c>
      <c r="D58" s="134"/>
      <c r="F58" s="110"/>
      <c r="G58" s="111"/>
      <c r="H58" s="112"/>
      <c r="I58" s="51"/>
      <c r="J58" s="51"/>
      <c r="K58" s="51"/>
      <c r="L58" s="51"/>
    </row>
    <row r="59" spans="1:26" s="49" customFormat="1" x14ac:dyDescent="0.3">
      <c r="A59" s="133"/>
      <c r="B59" s="133"/>
      <c r="C59" s="133"/>
      <c r="E59" s="110"/>
      <c r="F59" s="111"/>
      <c r="G59" s="112"/>
      <c r="H59" s="51"/>
      <c r="I59" s="51"/>
      <c r="J59" s="51"/>
      <c r="K59" s="51"/>
    </row>
    <row r="60" spans="1:26" s="49" customFormat="1" ht="16.2" thickBot="1" x14ac:dyDescent="0.35">
      <c r="A60" s="109"/>
      <c r="B60" s="133"/>
      <c r="C60" s="133"/>
      <c r="D60" s="133"/>
      <c r="E60" s="133"/>
      <c r="F60" s="133"/>
      <c r="G60" s="133"/>
      <c r="H60" s="133"/>
      <c r="I60" s="133"/>
      <c r="J60" s="133"/>
      <c r="K60" s="133"/>
      <c r="L60" s="133"/>
      <c r="M60" s="133"/>
      <c r="N60" s="133"/>
      <c r="O60" s="133"/>
      <c r="P60" s="133"/>
      <c r="Q60" s="133"/>
      <c r="R60" s="133"/>
      <c r="S60" s="133"/>
      <c r="U60" s="482"/>
      <c r="V60" s="482"/>
      <c r="W60" s="482"/>
    </row>
    <row r="61" spans="1:26" s="49" customFormat="1" ht="16.2" thickBot="1" x14ac:dyDescent="0.35">
      <c r="A61" s="678" t="s">
        <v>65</v>
      </c>
      <c r="B61" s="679"/>
      <c r="C61" s="451"/>
      <c r="D61" s="451"/>
      <c r="E61" s="451"/>
      <c r="F61" s="396"/>
      <c r="G61" s="396"/>
      <c r="H61" s="397"/>
      <c r="I61" s="396"/>
      <c r="J61" s="396"/>
      <c r="K61" s="396"/>
      <c r="L61" s="396"/>
      <c r="M61" s="397"/>
      <c r="N61" s="397"/>
      <c r="O61" s="398"/>
      <c r="P61" s="398"/>
      <c r="Q61" s="398"/>
      <c r="R61" s="398"/>
      <c r="S61" s="397"/>
      <c r="T61" s="475"/>
      <c r="U61" s="483"/>
      <c r="V61" s="483"/>
      <c r="W61" s="484"/>
    </row>
    <row r="62" spans="1:26" s="49" customFormat="1" ht="108" customHeight="1" x14ac:dyDescent="0.3">
      <c r="A62" s="680" t="s">
        <v>13</v>
      </c>
      <c r="B62" s="669" t="s">
        <v>110</v>
      </c>
      <c r="C62" s="669" t="s">
        <v>111</v>
      </c>
      <c r="D62" s="669" t="s">
        <v>14</v>
      </c>
      <c r="E62" s="657" t="s">
        <v>104</v>
      </c>
      <c r="F62" s="658"/>
      <c r="G62" s="669" t="s">
        <v>178</v>
      </c>
      <c r="H62" s="669"/>
      <c r="I62" s="669" t="s">
        <v>103</v>
      </c>
      <c r="J62" s="650" t="s">
        <v>62</v>
      </c>
      <c r="K62" s="651"/>
      <c r="L62" s="651"/>
      <c r="M62" s="651"/>
      <c r="N62" s="651"/>
      <c r="O62" s="651"/>
      <c r="P62" s="651"/>
      <c r="Q62" s="651"/>
      <c r="R62" s="651"/>
      <c r="S62" s="651"/>
      <c r="T62" s="651"/>
      <c r="U62" s="651"/>
      <c r="V62" s="651"/>
      <c r="W62" s="652"/>
    </row>
    <row r="63" spans="1:26" s="49" customFormat="1" x14ac:dyDescent="0.3">
      <c r="A63" s="668"/>
      <c r="B63" s="656"/>
      <c r="C63" s="656"/>
      <c r="D63" s="656"/>
      <c r="E63" s="659"/>
      <c r="F63" s="660"/>
      <c r="G63" s="656"/>
      <c r="H63" s="656"/>
      <c r="I63" s="656"/>
      <c r="J63" s="446">
        <v>2005</v>
      </c>
      <c r="K63" s="446">
        <v>2006</v>
      </c>
      <c r="L63" s="446">
        <v>2007</v>
      </c>
      <c r="M63" s="446">
        <v>2008</v>
      </c>
      <c r="N63" s="446">
        <v>2009</v>
      </c>
      <c r="O63" s="446">
        <v>2010</v>
      </c>
      <c r="P63" s="446">
        <v>2011</v>
      </c>
      <c r="Q63" s="446">
        <v>2012</v>
      </c>
      <c r="R63" s="446">
        <v>2013</v>
      </c>
      <c r="S63" s="446">
        <v>2014</v>
      </c>
      <c r="T63" s="450">
        <v>2015</v>
      </c>
      <c r="U63" s="450">
        <v>2016</v>
      </c>
      <c r="V63" s="450">
        <v>2017</v>
      </c>
      <c r="W63" s="452">
        <v>2018</v>
      </c>
    </row>
    <row r="64" spans="1:26" s="45" customFormat="1" x14ac:dyDescent="0.3">
      <c r="A64" s="663" t="s">
        <v>109</v>
      </c>
      <c r="B64" s="661">
        <f>B58</f>
        <v>0.12902539390703496</v>
      </c>
      <c r="C64" s="666">
        <f>C58</f>
        <v>0.14095371929683337</v>
      </c>
      <c r="D64" s="153" t="s">
        <v>15</v>
      </c>
      <c r="E64" s="661">
        <f>C50</f>
        <v>0.4166905766526019</v>
      </c>
      <c r="F64" s="661"/>
      <c r="G64" s="670">
        <f>D50</f>
        <v>0.503</v>
      </c>
      <c r="H64" s="670"/>
      <c r="I64" s="154">
        <f>B44*A31</f>
        <v>0.3</v>
      </c>
      <c r="J64" s="155">
        <f t="shared" ref="J64:O64" si="2">($B$64*$E64*$I64)*(C27-$A$34)</f>
        <v>5945720.4384100419</v>
      </c>
      <c r="K64" s="155">
        <f t="shared" si="2"/>
        <v>6040725.8590235105</v>
      </c>
      <c r="L64" s="155">
        <f t="shared" si="2"/>
        <v>6135731.2796369782</v>
      </c>
      <c r="M64" s="155">
        <f t="shared" si="2"/>
        <v>6230736.7002504468</v>
      </c>
      <c r="N64" s="155">
        <f t="shared" si="2"/>
        <v>6325742.1208639164</v>
      </c>
      <c r="O64" s="155">
        <f t="shared" si="2"/>
        <v>6420747.541477384</v>
      </c>
      <c r="P64" s="155">
        <f>($C$64*$G64*$I64)*(I27-$A$34)</f>
        <v>8339975.9142054748</v>
      </c>
      <c r="Q64" s="155">
        <f>($C$64*$G64*$I64)*(J27-$A$34)</f>
        <v>8482337.7189631183</v>
      </c>
      <c r="R64" s="155">
        <f>($C$64*$G64*$I64)*(K27-$A$34)</f>
        <v>8624699.5237207599</v>
      </c>
      <c r="S64" s="155">
        <f>($C$64*$G64*$I64)*(L27-$A$34)</f>
        <v>8767061.3284784034</v>
      </c>
      <c r="T64" s="462">
        <f>($C$64*$G64*$I64)*(M27-$A$34)</f>
        <v>8909423.1332360469</v>
      </c>
      <c r="U64" s="462">
        <f t="shared" ref="U64:W64" si="3">($C$64*$G64*$I64)*(N27-$A$34)</f>
        <v>9054215.0269606523</v>
      </c>
      <c r="V64" s="462">
        <f t="shared" si="3"/>
        <v>9201437.0096522216</v>
      </c>
      <c r="W64" s="156">
        <f t="shared" si="3"/>
        <v>9351089.0813107565</v>
      </c>
    </row>
    <row r="65" spans="1:23" s="45" customFormat="1" x14ac:dyDescent="0.3">
      <c r="A65" s="663"/>
      <c r="B65" s="661"/>
      <c r="C65" s="666"/>
      <c r="D65" s="153" t="s">
        <v>16</v>
      </c>
      <c r="E65" s="662">
        <f t="shared" ref="E65:E66" si="4">C51</f>
        <v>0.26400000000000001</v>
      </c>
      <c r="F65" s="662"/>
      <c r="G65" s="662">
        <f>D51</f>
        <v>0.21000000000000002</v>
      </c>
      <c r="H65" s="662"/>
      <c r="I65" s="154">
        <f>B46*A31</f>
        <v>0.06</v>
      </c>
      <c r="J65" s="155">
        <f t="shared" ref="J65:O65" si="5">($B$64*$E$65*$I$65)*(C27-$A$34)</f>
        <v>753398.46096346772</v>
      </c>
      <c r="K65" s="155">
        <f t="shared" si="5"/>
        <v>765436.85705269163</v>
      </c>
      <c r="L65" s="155">
        <f t="shared" si="5"/>
        <v>777475.25314191554</v>
      </c>
      <c r="M65" s="155">
        <f t="shared" si="5"/>
        <v>789513.64923113945</v>
      </c>
      <c r="N65" s="155">
        <f t="shared" si="5"/>
        <v>801552.04532036348</v>
      </c>
      <c r="O65" s="155">
        <f t="shared" si="5"/>
        <v>813590.44140958728</v>
      </c>
      <c r="P65" s="155">
        <f>($C$64*$G$65*$I$65)*(I27-$A$34)</f>
        <v>696379.69860164996</v>
      </c>
      <c r="Q65" s="155">
        <f>($C$64*$G$65*$I$65)*(J27-$A$34)</f>
        <v>708266.76778618479</v>
      </c>
      <c r="R65" s="155">
        <f>($C$64*$G$65*$I$65)*(K27-$A$34)</f>
        <v>720153.83697071951</v>
      </c>
      <c r="S65" s="155">
        <f>($C$64*$G$65*$I$65)*(L27-$A$34)</f>
        <v>732040.90615525434</v>
      </c>
      <c r="T65" s="462">
        <f>($C$64*$G$65*$I$65)*(M27-$A$34)</f>
        <v>743927.97533978918</v>
      </c>
      <c r="U65" s="462">
        <f t="shared" ref="U65:W65" si="6">($C$64*$G$65*$I$65)*(N27-$A$34)</f>
        <v>756017.95453747001</v>
      </c>
      <c r="V65" s="462">
        <f t="shared" si="6"/>
        <v>768310.84374829684</v>
      </c>
      <c r="W65" s="156">
        <f t="shared" si="6"/>
        <v>780806.64297226991</v>
      </c>
    </row>
    <row r="66" spans="1:23" s="45" customFormat="1" x14ac:dyDescent="0.3">
      <c r="A66" s="663"/>
      <c r="B66" s="661"/>
      <c r="C66" s="666"/>
      <c r="D66" s="153" t="s">
        <v>176</v>
      </c>
      <c r="E66" s="662">
        <f t="shared" si="4"/>
        <v>1.1142857142857142E-2</v>
      </c>
      <c r="F66" s="662"/>
      <c r="G66" s="661">
        <f>D52</f>
        <v>1.2999999999999999E-2</v>
      </c>
      <c r="H66" s="661"/>
      <c r="I66" s="154">
        <f>B45*A31</f>
        <v>0.3</v>
      </c>
      <c r="J66" s="155">
        <f t="shared" ref="J66:O66" si="7">($B$64*$E$66*$I$66)*(C27-$A$34)</f>
        <v>158996.42845008249</v>
      </c>
      <c r="K66" s="155">
        <f t="shared" si="7"/>
        <v>161536.9990533278</v>
      </c>
      <c r="L66" s="155">
        <f t="shared" si="7"/>
        <v>164077.56965657309</v>
      </c>
      <c r="M66" s="155">
        <f t="shared" si="7"/>
        <v>166618.14025981838</v>
      </c>
      <c r="N66" s="155">
        <f t="shared" si="7"/>
        <v>169158.71086306372</v>
      </c>
      <c r="O66" s="155">
        <f t="shared" si="7"/>
        <v>171699.28146630901</v>
      </c>
      <c r="P66" s="155">
        <f>($C$64*$G$66*$I$66)*(I27-$A$34)</f>
        <v>215546.09718622497</v>
      </c>
      <c r="Q66" s="155">
        <f>($C$64*$G$66*$I$66)*(J27-$A$34)</f>
        <v>219225.42812429529</v>
      </c>
      <c r="R66" s="155">
        <f>($C$64*$G$66*$I$66)*(K27-$A$34)</f>
        <v>222904.75906236557</v>
      </c>
      <c r="S66" s="155">
        <f>($C$64*$G$66*$I$66)*(L27-$A$34)</f>
        <v>226584.09000043586</v>
      </c>
      <c r="T66" s="462">
        <f>($C$64*$G$66*$I$66)*(M27-$A$34)</f>
        <v>230263.42093850617</v>
      </c>
      <c r="U66" s="462">
        <f t="shared" ref="U66:W66" si="8">($C$64*$G$66*$I$66)*(N27-$A$34)</f>
        <v>234005.55735683593</v>
      </c>
      <c r="V66" s="462">
        <f t="shared" si="8"/>
        <v>237810.49925542521</v>
      </c>
      <c r="W66" s="156">
        <f t="shared" si="8"/>
        <v>241678.24663427399</v>
      </c>
    </row>
    <row r="67" spans="1:23" s="45" customFormat="1" x14ac:dyDescent="0.3">
      <c r="A67" s="663"/>
      <c r="B67" s="661"/>
      <c r="C67" s="666"/>
      <c r="D67" s="153" t="s">
        <v>177</v>
      </c>
      <c r="E67" s="662">
        <f>C54</f>
        <v>0.18390496282901356</v>
      </c>
      <c r="F67" s="662"/>
      <c r="G67" s="661">
        <f>D54</f>
        <v>0.12399999999999989</v>
      </c>
      <c r="H67" s="661"/>
      <c r="I67" s="154">
        <f>B42*A31</f>
        <v>0.06</v>
      </c>
      <c r="J67" s="155">
        <f t="shared" ref="J67:O67" si="9">($B$64*$E$67*$I$67)*(C27-$A$34)</f>
        <v>524824.68166258547</v>
      </c>
      <c r="K67" s="155">
        <f t="shared" si="9"/>
        <v>533210.74524330394</v>
      </c>
      <c r="L67" s="155">
        <f t="shared" si="9"/>
        <v>541596.8088240223</v>
      </c>
      <c r="M67" s="155">
        <f t="shared" si="9"/>
        <v>549982.87240474077</v>
      </c>
      <c r="N67" s="155">
        <f t="shared" si="9"/>
        <v>558368.93598545925</v>
      </c>
      <c r="O67" s="155">
        <f t="shared" si="9"/>
        <v>566754.9995661776</v>
      </c>
      <c r="P67" s="155">
        <f>($C$64*$G$67*$I$67)*(I27-$A$34)</f>
        <v>411195.63155525958</v>
      </c>
      <c r="Q67" s="155">
        <f>($C$64*$G$67*$I$67)*(J27-$A$34)</f>
        <v>418214.66288327059</v>
      </c>
      <c r="R67" s="155">
        <f>($C$64*$G$67*$I$67)*(K27-$A$34)</f>
        <v>425233.6942112816</v>
      </c>
      <c r="S67" s="155">
        <f>($C$64*$G$67*$I$67)*(L27-$A$34)</f>
        <v>432252.72553929262</v>
      </c>
      <c r="T67" s="462">
        <f>($C$64*$G$67*$I$67)*(M27-$A$34)</f>
        <v>439271.75686730363</v>
      </c>
      <c r="U67" s="462">
        <f t="shared" ref="U67:W67" si="10">($C$64*$G$67*$I$67)*(N27-$A$34)</f>
        <v>446410.60172688658</v>
      </c>
      <c r="V67" s="462">
        <f t="shared" si="10"/>
        <v>453669.26011804148</v>
      </c>
      <c r="W67" s="156">
        <f t="shared" si="10"/>
        <v>461047.73204076843</v>
      </c>
    </row>
    <row r="68" spans="1:23" s="49" customFormat="1" ht="108" customHeight="1" x14ac:dyDescent="0.3">
      <c r="A68" s="668" t="s">
        <v>13</v>
      </c>
      <c r="B68" s="656" t="s">
        <v>110</v>
      </c>
      <c r="C68" s="656" t="s">
        <v>111</v>
      </c>
      <c r="D68" s="656" t="s">
        <v>14</v>
      </c>
      <c r="E68" s="653" t="s">
        <v>438</v>
      </c>
      <c r="F68" s="685"/>
      <c r="G68" s="656" t="s">
        <v>436</v>
      </c>
      <c r="H68" s="656" t="s">
        <v>437</v>
      </c>
      <c r="I68" s="656" t="s">
        <v>103</v>
      </c>
      <c r="J68" s="653" t="s">
        <v>62</v>
      </c>
      <c r="K68" s="654"/>
      <c r="L68" s="654"/>
      <c r="M68" s="654"/>
      <c r="N68" s="654"/>
      <c r="O68" s="654"/>
      <c r="P68" s="654"/>
      <c r="Q68" s="654"/>
      <c r="R68" s="654"/>
      <c r="S68" s="654"/>
      <c r="T68" s="654"/>
      <c r="U68" s="654"/>
      <c r="V68" s="654"/>
      <c r="W68" s="655"/>
    </row>
    <row r="69" spans="1:23" s="49" customFormat="1" x14ac:dyDescent="0.3">
      <c r="A69" s="668"/>
      <c r="B69" s="656"/>
      <c r="C69" s="656"/>
      <c r="D69" s="656"/>
      <c r="E69" s="650"/>
      <c r="F69" s="686"/>
      <c r="G69" s="656"/>
      <c r="H69" s="656"/>
      <c r="I69" s="656"/>
      <c r="J69" s="446">
        <v>2005</v>
      </c>
      <c r="K69" s="446">
        <v>2006</v>
      </c>
      <c r="L69" s="446">
        <v>2007</v>
      </c>
      <c r="M69" s="446">
        <v>2008</v>
      </c>
      <c r="N69" s="446">
        <v>2009</v>
      </c>
      <c r="O69" s="446">
        <v>2010</v>
      </c>
      <c r="P69" s="446">
        <v>2011</v>
      </c>
      <c r="Q69" s="446">
        <v>2012</v>
      </c>
      <c r="R69" s="446">
        <v>2013</v>
      </c>
      <c r="S69" s="446">
        <v>2014</v>
      </c>
      <c r="T69" s="450">
        <v>2015</v>
      </c>
      <c r="U69" s="450">
        <v>2016</v>
      </c>
      <c r="V69" s="450">
        <v>2017</v>
      </c>
      <c r="W69" s="452">
        <v>2018</v>
      </c>
    </row>
    <row r="70" spans="1:23" s="45" customFormat="1" ht="31.2" x14ac:dyDescent="0.3">
      <c r="A70" s="663" t="s">
        <v>109</v>
      </c>
      <c r="B70" s="661">
        <f>B58</f>
        <v>0.12902539390703496</v>
      </c>
      <c r="C70" s="666">
        <f>C58</f>
        <v>0.14095371929683337</v>
      </c>
      <c r="D70" s="153" t="s">
        <v>63</v>
      </c>
      <c r="E70" s="687">
        <f>C53*'STP status'!H9</f>
        <v>0</v>
      </c>
      <c r="F70" s="688"/>
      <c r="G70" s="472">
        <f>D53*'STP status'!K9</f>
        <v>0</v>
      </c>
      <c r="H70" s="472">
        <f>D53*'STP status'!N9</f>
        <v>0.15</v>
      </c>
      <c r="I70" s="154">
        <f>B41*A31</f>
        <v>0.3</v>
      </c>
      <c r="J70" s="155">
        <f>($B$70*$E$70*$I$70)*(C23-$A$34)</f>
        <v>0</v>
      </c>
      <c r="K70" s="155">
        <f t="shared" ref="K70:O70" si="11">($B$70*$E$70*$I$70)*(D23-$A$34)</f>
        <v>0</v>
      </c>
      <c r="L70" s="155">
        <f t="shared" si="11"/>
        <v>0</v>
      </c>
      <c r="M70" s="155">
        <f t="shared" si="11"/>
        <v>0</v>
      </c>
      <c r="N70" s="155">
        <f t="shared" si="11"/>
        <v>0</v>
      </c>
      <c r="O70" s="155">
        <f t="shared" si="11"/>
        <v>0</v>
      </c>
      <c r="P70" s="155">
        <f>($C$70*$G$70*$I$70)*(I23-$A$34)</f>
        <v>0</v>
      </c>
      <c r="Q70" s="155">
        <f>($C$70*$G$70*$I$70)*(J23-$A$34)</f>
        <v>0</v>
      </c>
      <c r="R70" s="155">
        <f>($C$70*$G$70*$I$70)*(K23-$A$34)</f>
        <v>0</v>
      </c>
      <c r="S70" s="155">
        <f>($C$70*$G$70*$I$70)*(L23-$A$34)</f>
        <v>0</v>
      </c>
      <c r="T70" s="462">
        <f>($C$70*$G$70*$I$70)*(M23-$A$34)</f>
        <v>0</v>
      </c>
      <c r="U70" s="462">
        <f>($C$70*$H$70*$I$70)*(N23-$A$34)</f>
        <v>595602.3801503178</v>
      </c>
      <c r="V70" s="462">
        <f t="shared" ref="V70:W70" si="12">($C$70*$H$70*$I$70)*(O23-$A$34)</f>
        <v>605286.90421346913</v>
      </c>
      <c r="W70" s="156">
        <f t="shared" si="12"/>
        <v>615131.28385420423</v>
      </c>
    </row>
    <row r="71" spans="1:23" s="45" customFormat="1" ht="31.2" x14ac:dyDescent="0.3">
      <c r="A71" s="663"/>
      <c r="B71" s="661"/>
      <c r="C71" s="666"/>
      <c r="D71" s="153" t="s">
        <v>64</v>
      </c>
      <c r="E71" s="689">
        <f>(C53-E70)*'STP status'!G9</f>
        <v>0</v>
      </c>
      <c r="F71" s="690"/>
      <c r="G71" s="479">
        <f>(D53-G70)*'STP status'!J9</f>
        <v>0</v>
      </c>
      <c r="H71" s="464">
        <f>(D53-H70)*'STP status'!M9</f>
        <v>0</v>
      </c>
      <c r="I71" s="154">
        <f>B38*A31</f>
        <v>0.48</v>
      </c>
      <c r="J71" s="155">
        <f>($B$70*$E$71*$I$71)*(C23-$A$34)</f>
        <v>0</v>
      </c>
      <c r="K71" s="155">
        <f t="shared" ref="K71:O71" si="13">($B$70*$E$71*$I$71)*(D23-$A$34)</f>
        <v>0</v>
      </c>
      <c r="L71" s="155">
        <f t="shared" si="13"/>
        <v>0</v>
      </c>
      <c r="M71" s="155">
        <f t="shared" si="13"/>
        <v>0</v>
      </c>
      <c r="N71" s="155">
        <f t="shared" si="13"/>
        <v>0</v>
      </c>
      <c r="O71" s="155">
        <f t="shared" si="13"/>
        <v>0</v>
      </c>
      <c r="P71" s="155">
        <f>($C$70*$G$71*$I$71)*(I23-$A$34)</f>
        <v>0</v>
      </c>
      <c r="Q71" s="155">
        <f>($C$70*$G$71*$I$71)*(J23-$A$34)</f>
        <v>0</v>
      </c>
      <c r="R71" s="155">
        <f>($C$70*$G$71*$I$71)*(K23-$A$34)</f>
        <v>0</v>
      </c>
      <c r="S71" s="155">
        <f>($C$70*$G$71*$I$71)*(L23-$A$34)</f>
        <v>0</v>
      </c>
      <c r="T71" s="462">
        <f>($C$70*$G$71*$I$71)*(M23-$A$34)</f>
        <v>0</v>
      </c>
      <c r="U71" s="462">
        <f>($C$70*$H$71*$I$71)*(N23-$A$34)</f>
        <v>0</v>
      </c>
      <c r="V71" s="462">
        <f t="shared" ref="V71:W71" si="14">($C$70*$H$71*$I$71)*(O23-$A$34)</f>
        <v>0</v>
      </c>
      <c r="W71" s="156">
        <f t="shared" si="14"/>
        <v>0</v>
      </c>
    </row>
    <row r="72" spans="1:23" s="45" customFormat="1" ht="31.8" thickBot="1" x14ac:dyDescent="0.35">
      <c r="A72" s="664"/>
      <c r="B72" s="665"/>
      <c r="C72" s="667"/>
      <c r="D72" s="159" t="s">
        <v>105</v>
      </c>
      <c r="E72" s="691">
        <f>(C53-E70)*'STP status'!F9</f>
        <v>0.1242616033755274</v>
      </c>
      <c r="F72" s="692"/>
      <c r="G72" s="480">
        <f>(D53-G70)*'STP status'!I9</f>
        <v>0.15</v>
      </c>
      <c r="H72" s="481">
        <f>(D53-H70)*'STP status'!L9</f>
        <v>0</v>
      </c>
      <c r="I72" s="160">
        <f>B39*A31</f>
        <v>0.18</v>
      </c>
      <c r="J72" s="161">
        <f>($B$70*$E$72*$I$72)*(C23-$A$34)</f>
        <v>188691.172909613</v>
      </c>
      <c r="K72" s="161">
        <f>($B$70*$E$72*$I$72)*(D23-$A$34)</f>
        <v>191706.22961031459</v>
      </c>
      <c r="L72" s="161">
        <f>($B$70*$E$72*$I$72)*(E23-$A$34)</f>
        <v>194721.28631101613</v>
      </c>
      <c r="M72" s="161">
        <f>($B$70*$E$72*$I$72)*(F23-$A$34)</f>
        <v>197736.34301171772</v>
      </c>
      <c r="N72" s="161">
        <f t="shared" ref="N72:O72" si="15">($B$70*$E$72*$I$72)*(G23-$A$34)</f>
        <v>200751.39971241934</v>
      </c>
      <c r="O72" s="161">
        <f t="shared" si="15"/>
        <v>203766.4564131209</v>
      </c>
      <c r="P72" s="161">
        <f>($C$70*$G$72*$I$72)*(I23-$A$34)</f>
        <v>329171.07601968752</v>
      </c>
      <c r="Q72" s="161">
        <f>($C$70*$G$72*$I$72)*(J23-$A$34)</f>
        <v>334789.96376447816</v>
      </c>
      <c r="R72" s="161">
        <f>($C$70*$G$72*$I$72)*(K23-$A$34)</f>
        <v>340408.85150926869</v>
      </c>
      <c r="S72" s="161">
        <f>($C$70*$G$72*$I$72)*(L23-$A$34)</f>
        <v>346027.73925405939</v>
      </c>
      <c r="T72" s="463">
        <f>($C$70*$G$72*$I$72)*(M23-$A$34)</f>
        <v>351646.62699884997</v>
      </c>
      <c r="U72" s="463">
        <f>($C$70*$H$72*$I$72)*(N23-$A$34)</f>
        <v>0</v>
      </c>
      <c r="V72" s="463">
        <f t="shared" ref="V72:W72" si="16">($C$70*$H$72*$I$72)*(O23-$A$34)</f>
        <v>0</v>
      </c>
      <c r="W72" s="162">
        <f t="shared" si="16"/>
        <v>0</v>
      </c>
    </row>
    <row r="73" spans="1:23" s="45" customFormat="1" x14ac:dyDescent="0.3">
      <c r="A73" s="131"/>
      <c r="B73" s="47"/>
      <c r="C73" s="47"/>
      <c r="D73" s="47"/>
      <c r="E73" s="324"/>
      <c r="F73" s="48"/>
      <c r="G73" s="48"/>
      <c r="H73" s="476"/>
      <c r="I73" s="48"/>
      <c r="J73" s="48"/>
      <c r="K73" s="48"/>
    </row>
    <row r="74" spans="1:23" s="114" customFormat="1" x14ac:dyDescent="0.3">
      <c r="A74" s="68"/>
      <c r="B74" s="56"/>
      <c r="C74" s="56"/>
      <c r="D74" s="56"/>
      <c r="E74" s="56"/>
      <c r="F74" s="113"/>
      <c r="G74" s="113"/>
      <c r="H74" s="113"/>
      <c r="I74" s="113"/>
      <c r="J74" s="113"/>
      <c r="K74" s="113"/>
    </row>
    <row r="75" spans="1:23" ht="47.25" customHeight="1" x14ac:dyDescent="0.3">
      <c r="A75" s="656" t="s">
        <v>357</v>
      </c>
      <c r="B75" s="656"/>
      <c r="C75" s="392">
        <v>2005</v>
      </c>
      <c r="D75" s="392">
        <v>2006</v>
      </c>
      <c r="E75" s="446">
        <v>2007</v>
      </c>
      <c r="F75" s="446">
        <v>2008</v>
      </c>
      <c r="G75" s="446">
        <v>2009</v>
      </c>
      <c r="H75" s="446">
        <v>2010</v>
      </c>
      <c r="I75" s="446">
        <v>2011</v>
      </c>
      <c r="J75" s="446">
        <v>2012</v>
      </c>
      <c r="K75" s="446">
        <v>2013</v>
      </c>
      <c r="L75" s="446">
        <v>2014</v>
      </c>
      <c r="M75" s="446">
        <v>2015</v>
      </c>
      <c r="N75" s="450">
        <v>2016</v>
      </c>
      <c r="O75" s="450">
        <v>2017</v>
      </c>
      <c r="P75" s="446">
        <v>2018</v>
      </c>
    </row>
    <row r="76" spans="1:23" x14ac:dyDescent="0.3">
      <c r="A76" s="393"/>
      <c r="B76" s="394"/>
      <c r="C76" s="395">
        <f t="shared" ref="C76:M76" si="17">(SUM(J64:J67)+SUM(J70:J72))/10^3</f>
        <v>7571.6311823957903</v>
      </c>
      <c r="D76" s="395">
        <f t="shared" si="17"/>
        <v>7692.6166899831478</v>
      </c>
      <c r="E76" s="395">
        <f t="shared" si="17"/>
        <v>7813.6021975705053</v>
      </c>
      <c r="F76" s="395">
        <f t="shared" si="17"/>
        <v>7934.5877051578627</v>
      </c>
      <c r="G76" s="395">
        <f t="shared" si="17"/>
        <v>8055.573212745222</v>
      </c>
      <c r="H76" s="395">
        <f t="shared" si="17"/>
        <v>8176.5587203325786</v>
      </c>
      <c r="I76" s="395">
        <f t="shared" si="17"/>
        <v>9992.2684175682971</v>
      </c>
      <c r="J76" s="395">
        <f t="shared" si="17"/>
        <v>10162.834541521346</v>
      </c>
      <c r="K76" s="395">
        <f t="shared" si="17"/>
        <v>10333.400665474397</v>
      </c>
      <c r="L76" s="395">
        <f t="shared" si="17"/>
        <v>10503.966789427446</v>
      </c>
      <c r="M76" s="395">
        <f t="shared" si="17"/>
        <v>10674.532913380495</v>
      </c>
      <c r="N76" s="395">
        <f t="shared" ref="N76:P76" si="18">(SUM(U64:U67)+SUM(U70:U72))/10^3</f>
        <v>11086.251520732163</v>
      </c>
      <c r="O76" s="395">
        <f t="shared" si="18"/>
        <v>11266.514516987454</v>
      </c>
      <c r="P76" s="395">
        <f t="shared" si="18"/>
        <v>11449.752986812275</v>
      </c>
    </row>
    <row r="77" spans="1:23" x14ac:dyDescent="0.3">
      <c r="A77" s="68"/>
      <c r="B77" s="69"/>
      <c r="C77" s="410"/>
      <c r="D77" s="69"/>
      <c r="E77" s="120"/>
      <c r="F77" s="121"/>
      <c r="G77" s="121"/>
      <c r="H77" s="121"/>
      <c r="I77" s="121"/>
      <c r="J77" s="121"/>
    </row>
    <row r="78" spans="1:23" ht="47.25" customHeight="1" x14ac:dyDescent="0.3">
      <c r="A78" s="656" t="s">
        <v>112</v>
      </c>
      <c r="B78" s="656"/>
      <c r="C78" s="392">
        <v>2005</v>
      </c>
      <c r="D78" s="392">
        <v>2006</v>
      </c>
      <c r="E78" s="446">
        <v>2007</v>
      </c>
      <c r="F78" s="446">
        <v>2008</v>
      </c>
      <c r="G78" s="446">
        <v>2009</v>
      </c>
      <c r="H78" s="446">
        <v>2010</v>
      </c>
      <c r="I78" s="446">
        <v>2011</v>
      </c>
      <c r="J78" s="446">
        <v>2012</v>
      </c>
      <c r="K78" s="446">
        <v>2013</v>
      </c>
      <c r="L78" s="446">
        <v>2014</v>
      </c>
      <c r="M78" s="446">
        <v>2015</v>
      </c>
      <c r="N78" s="450">
        <v>2016</v>
      </c>
      <c r="O78" s="450">
        <v>2017</v>
      </c>
      <c r="P78" s="450">
        <v>2018</v>
      </c>
      <c r="Q78" s="485"/>
    </row>
    <row r="79" spans="1:23" x14ac:dyDescent="0.3">
      <c r="A79" s="393"/>
      <c r="B79" s="394"/>
      <c r="C79" s="395">
        <f t="shared" ref="C79:P79" si="19">C76*21</f>
        <v>159004.25483031161</v>
      </c>
      <c r="D79" s="395">
        <f t="shared" si="19"/>
        <v>161544.95048964611</v>
      </c>
      <c r="E79" s="395">
        <f t="shared" si="19"/>
        <v>164085.64614898062</v>
      </c>
      <c r="F79" s="395">
        <f t="shared" si="19"/>
        <v>166626.3418083151</v>
      </c>
      <c r="G79" s="395">
        <f t="shared" si="19"/>
        <v>169167.03746764967</v>
      </c>
      <c r="H79" s="395">
        <f t="shared" si="19"/>
        <v>171707.73312698415</v>
      </c>
      <c r="I79" s="395">
        <f t="shared" si="19"/>
        <v>209837.63676893423</v>
      </c>
      <c r="J79" s="395">
        <f t="shared" si="19"/>
        <v>213419.52537194826</v>
      </c>
      <c r="K79" s="395">
        <f t="shared" si="19"/>
        <v>217001.41397496234</v>
      </c>
      <c r="L79" s="395">
        <f t="shared" si="19"/>
        <v>220583.30257797637</v>
      </c>
      <c r="M79" s="395">
        <f t="shared" si="19"/>
        <v>224165.1911809904</v>
      </c>
      <c r="N79" s="395">
        <f t="shared" si="19"/>
        <v>232811.28193537542</v>
      </c>
      <c r="O79" s="395">
        <f t="shared" si="19"/>
        <v>236596.80485673653</v>
      </c>
      <c r="P79" s="395">
        <f t="shared" si="19"/>
        <v>240444.81272305778</v>
      </c>
    </row>
    <row r="80" spans="1:23" x14ac:dyDescent="0.3">
      <c r="F80" s="123"/>
    </row>
    <row r="81" spans="2:6" x14ac:dyDescent="0.3">
      <c r="B81" s="57"/>
      <c r="C81" s="367"/>
      <c r="D81" s="57"/>
      <c r="E81" s="57"/>
    </row>
    <row r="82" spans="2:6" x14ac:dyDescent="0.3">
      <c r="B82" s="57"/>
      <c r="C82" s="124"/>
      <c r="D82" s="124"/>
      <c r="E82" s="124"/>
      <c r="F82" s="123"/>
    </row>
    <row r="83" spans="2:6" x14ac:dyDescent="0.3">
      <c r="B83" s="57"/>
      <c r="C83" s="124"/>
      <c r="D83" s="124"/>
      <c r="E83" s="124"/>
    </row>
  </sheetData>
  <mergeCells count="40">
    <mergeCell ref="A33:B33"/>
    <mergeCell ref="A48:D48"/>
    <mergeCell ref="A50:A54"/>
    <mergeCell ref="A61:B61"/>
    <mergeCell ref="A62:A63"/>
    <mergeCell ref="B62:B63"/>
    <mergeCell ref="C62:C63"/>
    <mergeCell ref="D62:D63"/>
    <mergeCell ref="E62:F63"/>
    <mergeCell ref="G62:H63"/>
    <mergeCell ref="I62:I63"/>
    <mergeCell ref="J62:W62"/>
    <mergeCell ref="A64:A67"/>
    <mergeCell ref="B64:B67"/>
    <mergeCell ref="C64:C67"/>
    <mergeCell ref="E64:F64"/>
    <mergeCell ref="G64:H64"/>
    <mergeCell ref="E65:F65"/>
    <mergeCell ref="G65:H65"/>
    <mergeCell ref="E66:F66"/>
    <mergeCell ref="G66:H66"/>
    <mergeCell ref="E67:F67"/>
    <mergeCell ref="G67:H67"/>
    <mergeCell ref="G68:G69"/>
    <mergeCell ref="H68:H69"/>
    <mergeCell ref="I68:I69"/>
    <mergeCell ref="J68:W68"/>
    <mergeCell ref="A70:A72"/>
    <mergeCell ref="B70:B72"/>
    <mergeCell ref="C70:C72"/>
    <mergeCell ref="A68:A69"/>
    <mergeCell ref="B68:B69"/>
    <mergeCell ref="C68:C69"/>
    <mergeCell ref="D68:D69"/>
    <mergeCell ref="A75:B75"/>
    <mergeCell ref="A78:B78"/>
    <mergeCell ref="E68:F69"/>
    <mergeCell ref="E70:F70"/>
    <mergeCell ref="E71:F71"/>
    <mergeCell ref="E72:F72"/>
  </mergeCells>
  <pageMargins left="0.25" right="0.25" top="0.75" bottom="0.75" header="0.3" footer="0.3"/>
  <pageSetup paperSize="9" scale="35" fitToHeight="0" orientation="landscape" horizontalDpi="4294967293" verticalDpi="4294967293"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7">
    <tabColor rgb="FFFFC000"/>
    <pageSetUpPr fitToPage="1"/>
  </sheetPr>
  <dimension ref="A1:Y48"/>
  <sheetViews>
    <sheetView zoomScale="85" zoomScaleNormal="85" zoomScalePageLayoutView="80" workbookViewId="0">
      <selection activeCell="F15" sqref="F15"/>
    </sheetView>
  </sheetViews>
  <sheetFormatPr defaultColWidth="8.6640625" defaultRowHeight="15.6" x14ac:dyDescent="0.3"/>
  <cols>
    <col min="1" max="1" width="45.44140625" style="353" customWidth="1"/>
    <col min="2" max="4" width="19.6640625" style="122" customWidth="1"/>
    <col min="5" max="5" width="25.6640625" style="57" customWidth="1"/>
    <col min="6" max="6" width="24.33203125" style="57" customWidth="1"/>
    <col min="7" max="7" width="23" style="57" customWidth="1"/>
    <col min="8" max="8" width="22.33203125" style="57" customWidth="1"/>
    <col min="9" max="9" width="21.6640625" style="57" customWidth="1"/>
    <col min="10" max="10" width="21.33203125" style="57" customWidth="1"/>
    <col min="11" max="11" width="21.44140625" style="57" customWidth="1"/>
    <col min="12" max="13" width="20.6640625" style="57" customWidth="1"/>
    <col min="14" max="14" width="21.6640625" style="57" customWidth="1"/>
    <col min="15" max="15" width="16.109375" style="57" customWidth="1"/>
    <col min="16" max="16" width="16.6640625" style="57" customWidth="1"/>
    <col min="17" max="192" width="8.6640625" style="57"/>
    <col min="193" max="193" width="43.44140625" style="57" customWidth="1"/>
    <col min="194" max="200" width="18.6640625" style="57" customWidth="1"/>
    <col min="201" max="201" width="15.44140625" style="57" customWidth="1"/>
    <col min="202" max="202" width="12.33203125" style="57" customWidth="1"/>
    <col min="203" max="203" width="14.33203125" style="57" customWidth="1"/>
    <col min="204" max="204" width="12.33203125" style="57" customWidth="1"/>
    <col min="205" max="205" width="12.6640625" style="57" customWidth="1"/>
    <col min="206" max="207" width="12.44140625" style="57" customWidth="1"/>
    <col min="208" max="208" width="12.33203125" style="57" customWidth="1"/>
    <col min="209" max="214" width="11.44140625" style="57" bestFit="1" customWidth="1"/>
    <col min="215" max="215" width="13.6640625" style="57" bestFit="1" customWidth="1"/>
    <col min="216" max="220" width="11.44140625" style="57" bestFit="1" customWidth="1"/>
    <col min="221" max="221" width="11.6640625" style="57" customWidth="1"/>
    <col min="222" max="222" width="13.44140625" style="57" bestFit="1" customWidth="1"/>
    <col min="223" max="224" width="11.44140625" style="57" bestFit="1" customWidth="1"/>
    <col min="225" max="225" width="13.6640625" style="57" bestFit="1" customWidth="1"/>
    <col min="226" max="231" width="11.44140625" style="57" bestFit="1" customWidth="1"/>
    <col min="232" max="234" width="11.33203125" style="57" bestFit="1" customWidth="1"/>
    <col min="235" max="235" width="13.6640625" style="57" bestFit="1" customWidth="1"/>
    <col min="236" max="240" width="11.33203125" style="57" bestFit="1" customWidth="1"/>
    <col min="241" max="241" width="13.44140625" style="57" customWidth="1"/>
    <col min="242" max="242" width="11.33203125" style="57" bestFit="1" customWidth="1"/>
    <col min="243" max="243" width="15.33203125" style="57" customWidth="1"/>
    <col min="244" max="244" width="13.33203125" style="57" customWidth="1"/>
    <col min="245" max="245" width="15.6640625" style="57" customWidth="1"/>
    <col min="246" max="246" width="14.6640625" style="57" customWidth="1"/>
    <col min="247" max="247" width="19.33203125" style="57" customWidth="1"/>
    <col min="248" max="248" width="14" style="57" customWidth="1"/>
    <col min="249" max="249" width="15.6640625" style="57" customWidth="1"/>
    <col min="250" max="250" width="17" style="57" customWidth="1"/>
    <col min="251" max="251" width="16.33203125" style="57" customWidth="1"/>
    <col min="252" max="252" width="17.33203125" style="57" customWidth="1"/>
    <col min="253" max="254" width="8.6640625" style="57"/>
    <col min="255" max="255" width="13.6640625" style="57" bestFit="1" customWidth="1"/>
    <col min="256" max="16384" width="8.6640625" style="57"/>
  </cols>
  <sheetData>
    <row r="1" spans="1:25" x14ac:dyDescent="0.3">
      <c r="A1" s="325"/>
      <c r="B1" s="56"/>
      <c r="C1" s="56"/>
      <c r="D1" s="56"/>
      <c r="E1" s="55"/>
      <c r="F1" s="55"/>
      <c r="G1" s="55"/>
      <c r="H1" s="326"/>
      <c r="I1" s="327"/>
      <c r="J1" s="55"/>
    </row>
    <row r="2" spans="1:25" s="63" customFormat="1" x14ac:dyDescent="0.3">
      <c r="A2" s="297" t="s">
        <v>44</v>
      </c>
      <c r="B2" s="59" t="s">
        <v>138</v>
      </c>
      <c r="C2" s="60">
        <v>2005</v>
      </c>
      <c r="D2" s="60">
        <v>2006</v>
      </c>
      <c r="E2" s="60">
        <v>2007</v>
      </c>
      <c r="F2" s="60">
        <v>2008</v>
      </c>
      <c r="G2" s="60">
        <v>2009</v>
      </c>
      <c r="H2" s="60">
        <v>2010</v>
      </c>
      <c r="I2" s="60">
        <v>2011</v>
      </c>
      <c r="J2" s="60">
        <v>2012</v>
      </c>
      <c r="K2" s="60">
        <v>2013</v>
      </c>
      <c r="L2" s="60">
        <v>2014</v>
      </c>
      <c r="M2" s="60">
        <v>2015</v>
      </c>
      <c r="N2" s="60">
        <v>2016</v>
      </c>
      <c r="O2" s="60">
        <v>2017</v>
      </c>
      <c r="P2" s="61">
        <v>2018</v>
      </c>
    </row>
    <row r="3" spans="1:25" s="66" customFormat="1" x14ac:dyDescent="0.3">
      <c r="A3" s="328"/>
      <c r="B3" s="65"/>
      <c r="C3" s="329">
        <f>'Urban population'!G7</f>
        <v>3822960.8000000007</v>
      </c>
      <c r="D3" s="329">
        <f>'Urban population'!H7</f>
        <v>3918891.0000000009</v>
      </c>
      <c r="E3" s="329">
        <f>'Urban population'!I7</f>
        <v>4014821.2000000011</v>
      </c>
      <c r="F3" s="329">
        <f>'Urban population'!J7</f>
        <v>4110751.4000000013</v>
      </c>
      <c r="G3" s="329">
        <f>'Urban population'!K7</f>
        <v>4206681.6000000015</v>
      </c>
      <c r="H3" s="329">
        <f>'Urban population'!L7</f>
        <v>4302611.8000000017</v>
      </c>
      <c r="I3" s="329">
        <f>'Urban population'!M7</f>
        <v>4398542</v>
      </c>
      <c r="J3" s="329">
        <f>'Urban population'!N7</f>
        <v>4521229.865275003</v>
      </c>
      <c r="K3" s="329">
        <f>'Urban population'!O7</f>
        <v>4643917.730550006</v>
      </c>
      <c r="L3" s="329">
        <f>'Urban population'!P7</f>
        <v>4766605.595825009</v>
      </c>
      <c r="M3" s="329">
        <f>'Urban population'!Q7</f>
        <v>4889293.4611000121</v>
      </c>
      <c r="N3" s="329">
        <f>'Urban population'!R7</f>
        <v>5011981.3263750151</v>
      </c>
      <c r="O3" s="329">
        <f>'Urban population'!S7</f>
        <v>5134669.1916500181</v>
      </c>
      <c r="P3" s="329">
        <f>'Urban population'!T7</f>
        <v>5257357.0569250211</v>
      </c>
    </row>
    <row r="4" spans="1:25" s="66" customFormat="1" x14ac:dyDescent="0.3">
      <c r="A4" s="331"/>
      <c r="B4" s="69"/>
      <c r="D4" s="69"/>
      <c r="E4" s="67"/>
      <c r="F4" s="67"/>
      <c r="G4" s="67"/>
      <c r="H4" s="67"/>
      <c r="I4" s="67"/>
      <c r="J4" s="332"/>
      <c r="N4" s="380"/>
    </row>
    <row r="5" spans="1:25" s="66" customFormat="1" x14ac:dyDescent="0.3">
      <c r="A5" s="331"/>
      <c r="B5" s="69"/>
      <c r="C5" s="69"/>
      <c r="D5" s="69"/>
      <c r="E5" s="70"/>
      <c r="F5" s="70"/>
      <c r="G5" s="70"/>
      <c r="H5" s="70"/>
      <c r="I5" s="333"/>
      <c r="J5" s="70"/>
      <c r="N5" s="380"/>
    </row>
    <row r="6" spans="1:25" s="66" customFormat="1" x14ac:dyDescent="0.3">
      <c r="A6" s="297" t="s">
        <v>45</v>
      </c>
      <c r="B6" s="59" t="s">
        <v>46</v>
      </c>
      <c r="C6" s="60">
        <v>2005</v>
      </c>
      <c r="D6" s="60">
        <v>2006</v>
      </c>
      <c r="E6" s="60">
        <v>2007</v>
      </c>
      <c r="F6" s="60">
        <v>2008</v>
      </c>
      <c r="G6" s="60">
        <v>2009</v>
      </c>
      <c r="H6" s="60">
        <v>2010</v>
      </c>
      <c r="I6" s="60">
        <v>2011</v>
      </c>
      <c r="J6" s="60">
        <v>2012</v>
      </c>
      <c r="K6" s="60">
        <v>2013</v>
      </c>
      <c r="L6" s="60">
        <v>2014</v>
      </c>
      <c r="M6" s="60">
        <v>2015</v>
      </c>
      <c r="N6" s="60">
        <v>2016</v>
      </c>
      <c r="O6" s="60">
        <v>2017</v>
      </c>
      <c r="P6" s="61">
        <v>2018</v>
      </c>
    </row>
    <row r="7" spans="1:25" s="66" customFormat="1" x14ac:dyDescent="0.3">
      <c r="A7" s="328"/>
      <c r="B7" s="65"/>
      <c r="C7" s="313">
        <f>'Protein intake'!$B$11/1000*365</f>
        <v>20.403500000000001</v>
      </c>
      <c r="D7" s="313">
        <f>'Protein intake'!$B$11/1000*365</f>
        <v>20.403500000000001</v>
      </c>
      <c r="E7" s="313">
        <f>'Protein intake'!$B$11/1000*365</f>
        <v>20.403500000000001</v>
      </c>
      <c r="F7" s="313">
        <f>'Protein intake'!$B$11/1000*365</f>
        <v>20.403500000000001</v>
      </c>
      <c r="G7" s="313">
        <f>'Protein intake'!$F$11/1000*365</f>
        <v>20.330500000000001</v>
      </c>
      <c r="H7" s="313">
        <f>'Protein intake'!$F$11/1000*365</f>
        <v>20.330500000000001</v>
      </c>
      <c r="I7" s="313">
        <f>'Protein intake'!$L$11/1000*365</f>
        <v>19.5275</v>
      </c>
      <c r="J7" s="313">
        <f>'Protein intake'!$L$11/1000*365</f>
        <v>19.5275</v>
      </c>
      <c r="K7" s="313">
        <f>'Protein intake'!$L$11/1000*365</f>
        <v>19.5275</v>
      </c>
      <c r="L7" s="313">
        <f>'Protein intake'!$L$11/1000*365</f>
        <v>19.5275</v>
      </c>
      <c r="M7" s="313">
        <f>'Protein intake'!$L$11/1000*365</f>
        <v>19.5275</v>
      </c>
      <c r="N7" s="313">
        <f>'Protein intake'!$L$11/1000*365</f>
        <v>19.5275</v>
      </c>
      <c r="O7" s="313">
        <f>'Protein intake'!$L$11/1000*365</f>
        <v>19.5275</v>
      </c>
      <c r="P7" s="313">
        <f>'Protein intake'!$L$11/1000*365</f>
        <v>19.5275</v>
      </c>
      <c r="Q7" s="494"/>
    </row>
    <row r="8" spans="1:25" s="66" customFormat="1" x14ac:dyDescent="0.3">
      <c r="A8" s="331"/>
      <c r="B8" s="69"/>
      <c r="C8" s="335"/>
      <c r="D8" s="69"/>
      <c r="E8" s="75"/>
      <c r="F8" s="75"/>
      <c r="G8" s="75"/>
      <c r="H8" s="75"/>
      <c r="I8" s="75"/>
      <c r="J8" s="75"/>
      <c r="N8" s="496"/>
    </row>
    <row r="9" spans="1:25" s="66" customFormat="1" x14ac:dyDescent="0.3">
      <c r="A9" s="331"/>
      <c r="B9" s="76"/>
      <c r="C9" s="76"/>
      <c r="D9" s="76"/>
      <c r="E9" s="70"/>
      <c r="F9" s="70"/>
      <c r="G9" s="70"/>
      <c r="H9" s="70"/>
      <c r="I9" s="70"/>
      <c r="J9" s="70"/>
      <c r="N9" s="496"/>
    </row>
    <row r="10" spans="1:25" s="63" customFormat="1" ht="30" customHeight="1" x14ac:dyDescent="0.3">
      <c r="A10" s="297" t="s">
        <v>335</v>
      </c>
      <c r="B10" s="59"/>
      <c r="C10" s="60">
        <v>2005</v>
      </c>
      <c r="D10" s="60">
        <v>2006</v>
      </c>
      <c r="E10" s="60">
        <v>2007</v>
      </c>
      <c r="F10" s="60">
        <v>2008</v>
      </c>
      <c r="G10" s="60">
        <v>2009</v>
      </c>
      <c r="H10" s="60">
        <v>2010</v>
      </c>
      <c r="I10" s="60">
        <v>2011</v>
      </c>
      <c r="J10" s="60">
        <v>2012</v>
      </c>
      <c r="K10" s="60">
        <v>2013</v>
      </c>
      <c r="L10" s="60">
        <v>2014</v>
      </c>
      <c r="M10" s="60">
        <v>2015</v>
      </c>
      <c r="N10" s="60">
        <v>2016</v>
      </c>
      <c r="O10" s="60">
        <v>2017</v>
      </c>
      <c r="P10" s="61">
        <v>2018</v>
      </c>
      <c r="Q10" s="66"/>
      <c r="R10" s="66"/>
      <c r="S10" s="66"/>
      <c r="T10" s="66"/>
      <c r="U10" s="66"/>
      <c r="V10" s="66"/>
      <c r="W10" s="66"/>
      <c r="X10" s="66"/>
      <c r="Y10" s="66"/>
    </row>
    <row r="11" spans="1:25" ht="15.75" customHeight="1" x14ac:dyDescent="0.3">
      <c r="A11" s="336"/>
      <c r="B11" s="78"/>
      <c r="C11" s="41">
        <v>0.16</v>
      </c>
      <c r="D11" s="41">
        <v>0.16</v>
      </c>
      <c r="E11" s="42">
        <v>0.16</v>
      </c>
      <c r="F11" s="42">
        <v>0.16</v>
      </c>
      <c r="G11" s="42">
        <v>0.16</v>
      </c>
      <c r="H11" s="42">
        <v>0.16</v>
      </c>
      <c r="I11" s="42">
        <v>0.16</v>
      </c>
      <c r="J11" s="42">
        <v>0.16</v>
      </c>
      <c r="K11" s="43">
        <v>0.16</v>
      </c>
      <c r="L11" s="43">
        <v>0.16</v>
      </c>
      <c r="M11" s="43">
        <v>0.16</v>
      </c>
      <c r="N11" s="43">
        <v>0.16</v>
      </c>
      <c r="O11" s="43">
        <v>0.16</v>
      </c>
      <c r="P11" s="43">
        <v>0.16</v>
      </c>
      <c r="Q11" s="494"/>
      <c r="R11" s="66"/>
      <c r="S11" s="66"/>
      <c r="T11" s="66"/>
      <c r="U11" s="66"/>
      <c r="V11" s="66"/>
      <c r="W11" s="66"/>
      <c r="X11" s="66"/>
      <c r="Y11" s="66"/>
    </row>
    <row r="12" spans="1:25" ht="15.75" customHeight="1" x14ac:dyDescent="0.3">
      <c r="A12" s="338"/>
      <c r="B12" s="76"/>
      <c r="C12" s="76"/>
      <c r="D12" s="76"/>
      <c r="E12" s="75"/>
      <c r="F12" s="75"/>
      <c r="G12" s="75"/>
      <c r="H12" s="75"/>
      <c r="I12" s="75"/>
      <c r="J12" s="75"/>
      <c r="N12" s="497"/>
      <c r="O12" s="66"/>
      <c r="P12" s="66"/>
      <c r="Q12" s="66"/>
      <c r="R12" s="66"/>
      <c r="S12" s="66"/>
      <c r="T12" s="66"/>
      <c r="U12" s="66"/>
      <c r="V12" s="66"/>
      <c r="W12" s="66"/>
      <c r="X12" s="66"/>
      <c r="Y12" s="66"/>
    </row>
    <row r="13" spans="1:25" x14ac:dyDescent="0.3">
      <c r="A13" s="338"/>
      <c r="B13" s="76"/>
      <c r="C13" s="76"/>
      <c r="D13" s="76"/>
      <c r="E13" s="75"/>
      <c r="F13" s="81"/>
      <c r="G13" s="81"/>
      <c r="H13" s="81"/>
      <c r="I13" s="81"/>
      <c r="J13" s="81"/>
      <c r="N13" s="497"/>
      <c r="O13" s="66"/>
      <c r="P13" s="66"/>
      <c r="Q13" s="66"/>
      <c r="R13" s="66"/>
      <c r="S13" s="66"/>
      <c r="T13" s="66"/>
      <c r="U13" s="66"/>
      <c r="V13" s="66"/>
      <c r="W13" s="66"/>
      <c r="X13" s="66"/>
      <c r="Y13" s="66"/>
    </row>
    <row r="14" spans="1:25" ht="33.6" x14ac:dyDescent="0.3">
      <c r="A14" s="297" t="s">
        <v>336</v>
      </c>
      <c r="B14" s="59"/>
      <c r="C14" s="60">
        <v>2005</v>
      </c>
      <c r="D14" s="60">
        <v>2006</v>
      </c>
      <c r="E14" s="60">
        <v>2007</v>
      </c>
      <c r="F14" s="60">
        <v>2008</v>
      </c>
      <c r="G14" s="60">
        <v>2009</v>
      </c>
      <c r="H14" s="60">
        <v>2010</v>
      </c>
      <c r="I14" s="60">
        <v>2011</v>
      </c>
      <c r="J14" s="60">
        <v>2012</v>
      </c>
      <c r="K14" s="60">
        <v>2013</v>
      </c>
      <c r="L14" s="60">
        <v>2014</v>
      </c>
      <c r="M14" s="60">
        <v>2015</v>
      </c>
      <c r="N14" s="60">
        <v>2016</v>
      </c>
      <c r="O14" s="60">
        <v>2017</v>
      </c>
      <c r="P14" s="61">
        <v>2018</v>
      </c>
      <c r="Q14" s="66"/>
      <c r="R14" s="66"/>
      <c r="S14" s="66"/>
      <c r="T14" s="66"/>
      <c r="U14" s="66"/>
      <c r="V14" s="66"/>
      <c r="W14" s="66"/>
      <c r="X14" s="66"/>
      <c r="Y14" s="66"/>
    </row>
    <row r="15" spans="1:25" ht="15.75" customHeight="1" x14ac:dyDescent="0.3">
      <c r="A15" s="336"/>
      <c r="B15" s="78"/>
      <c r="C15" s="74">
        <v>1.4</v>
      </c>
      <c r="D15" s="74">
        <v>1.4</v>
      </c>
      <c r="E15" s="74">
        <v>1.4</v>
      </c>
      <c r="F15" s="74">
        <v>1.4</v>
      </c>
      <c r="G15" s="74">
        <v>1.4</v>
      </c>
      <c r="H15" s="74">
        <v>1.4</v>
      </c>
      <c r="I15" s="74">
        <v>1.4</v>
      </c>
      <c r="J15" s="74">
        <v>1.4</v>
      </c>
      <c r="K15" s="145">
        <v>1.4</v>
      </c>
      <c r="L15" s="145">
        <v>1.4</v>
      </c>
      <c r="M15" s="145">
        <v>1.4</v>
      </c>
      <c r="N15" s="145">
        <v>1.4</v>
      </c>
      <c r="O15" s="145">
        <v>1.4</v>
      </c>
      <c r="P15" s="145">
        <v>1.4</v>
      </c>
      <c r="Q15" s="494"/>
      <c r="R15" s="66"/>
      <c r="S15" s="66"/>
      <c r="T15" s="66"/>
      <c r="U15" s="66"/>
      <c r="V15" s="66"/>
      <c r="W15" s="66"/>
      <c r="X15" s="66"/>
      <c r="Y15" s="66"/>
    </row>
    <row r="16" spans="1:25" ht="15.75" customHeight="1" x14ac:dyDescent="0.3">
      <c r="A16" s="338"/>
      <c r="B16" s="76"/>
      <c r="C16" s="76"/>
      <c r="D16" s="76"/>
      <c r="E16" s="75"/>
      <c r="F16" s="75"/>
      <c r="G16" s="75"/>
      <c r="H16" s="75"/>
      <c r="I16" s="75"/>
      <c r="J16" s="75"/>
      <c r="N16" s="55"/>
      <c r="O16" s="66"/>
      <c r="P16" s="66"/>
      <c r="Q16" s="66"/>
      <c r="R16" s="66"/>
      <c r="S16" s="66"/>
      <c r="T16" s="66"/>
      <c r="U16" s="66"/>
      <c r="V16" s="66"/>
      <c r="W16" s="66"/>
      <c r="X16" s="66"/>
      <c r="Y16" s="66"/>
    </row>
    <row r="17" spans="1:17" x14ac:dyDescent="0.3">
      <c r="A17" s="338"/>
      <c r="B17" s="76"/>
      <c r="C17" s="76"/>
      <c r="D17" s="76"/>
      <c r="E17" s="82"/>
      <c r="F17" s="82"/>
      <c r="G17" s="82"/>
      <c r="H17" s="82"/>
      <c r="I17" s="82"/>
      <c r="J17" s="82"/>
      <c r="N17" s="55"/>
    </row>
    <row r="18" spans="1:17" s="63" customFormat="1" ht="51.6" x14ac:dyDescent="0.3">
      <c r="A18" s="297" t="s">
        <v>337</v>
      </c>
      <c r="B18" s="59"/>
      <c r="C18" s="60">
        <v>2005</v>
      </c>
      <c r="D18" s="60">
        <v>2006</v>
      </c>
      <c r="E18" s="60">
        <v>2007</v>
      </c>
      <c r="F18" s="60">
        <v>2008</v>
      </c>
      <c r="G18" s="60">
        <v>2009</v>
      </c>
      <c r="H18" s="60">
        <v>2010</v>
      </c>
      <c r="I18" s="60">
        <v>2011</v>
      </c>
      <c r="J18" s="60">
        <v>2012</v>
      </c>
      <c r="K18" s="60">
        <v>2013</v>
      </c>
      <c r="L18" s="60">
        <v>2014</v>
      </c>
      <c r="M18" s="60">
        <v>2015</v>
      </c>
      <c r="N18" s="60">
        <v>2016</v>
      </c>
      <c r="O18" s="60">
        <v>2017</v>
      </c>
      <c r="P18" s="61">
        <v>2018</v>
      </c>
    </row>
    <row r="19" spans="1:17" x14ac:dyDescent="0.3">
      <c r="A19" s="336"/>
      <c r="B19" s="78"/>
      <c r="C19" s="41">
        <v>1.25</v>
      </c>
      <c r="D19" s="41">
        <v>1.25</v>
      </c>
      <c r="E19" s="42">
        <v>1.25</v>
      </c>
      <c r="F19" s="42">
        <v>1.25</v>
      </c>
      <c r="G19" s="42">
        <v>1.25</v>
      </c>
      <c r="H19" s="42">
        <v>1.25</v>
      </c>
      <c r="I19" s="42">
        <v>1.25</v>
      </c>
      <c r="J19" s="42">
        <v>1.25</v>
      </c>
      <c r="K19" s="43">
        <v>1.25</v>
      </c>
      <c r="L19" s="43">
        <v>1.25</v>
      </c>
      <c r="M19" s="43">
        <v>1.25</v>
      </c>
      <c r="N19" s="43">
        <v>1.25</v>
      </c>
      <c r="O19" s="43">
        <v>1.25</v>
      </c>
      <c r="P19" s="43">
        <v>1.25</v>
      </c>
      <c r="Q19" s="466"/>
    </row>
    <row r="20" spans="1:17" x14ac:dyDescent="0.3">
      <c r="A20" s="338"/>
      <c r="B20" s="76"/>
      <c r="C20" s="76"/>
      <c r="D20" s="76"/>
      <c r="E20" s="75"/>
      <c r="F20" s="75"/>
      <c r="G20" s="75"/>
      <c r="H20" s="75"/>
      <c r="I20" s="75"/>
      <c r="J20" s="75"/>
      <c r="N20" s="55"/>
    </row>
    <row r="21" spans="1:17" x14ac:dyDescent="0.3">
      <c r="A21" s="338"/>
      <c r="B21" s="76"/>
      <c r="C21" s="76"/>
      <c r="D21" s="76"/>
      <c r="E21" s="82"/>
      <c r="F21" s="82"/>
      <c r="G21" s="82"/>
      <c r="H21" s="82"/>
      <c r="I21" s="82"/>
      <c r="J21" s="82"/>
      <c r="N21" s="55"/>
    </row>
    <row r="22" spans="1:17" s="49" customFormat="1" ht="15.75" customHeight="1" x14ac:dyDescent="0.3">
      <c r="A22" s="297" t="s">
        <v>338</v>
      </c>
      <c r="B22" s="298"/>
      <c r="C22" s="50"/>
      <c r="D22" s="50"/>
      <c r="E22" s="91"/>
      <c r="F22" s="91"/>
      <c r="G22" s="91"/>
      <c r="H22" s="91"/>
      <c r="I22" s="91"/>
      <c r="J22" s="91"/>
      <c r="N22" s="89"/>
    </row>
    <row r="23" spans="1:17" s="49" customFormat="1" ht="15.75" customHeight="1" x14ac:dyDescent="0.3">
      <c r="A23" s="94">
        <v>0</v>
      </c>
      <c r="B23" s="93" t="s">
        <v>47</v>
      </c>
      <c r="C23" s="50"/>
      <c r="D23" s="50"/>
      <c r="E23" s="51"/>
      <c r="F23" s="48"/>
      <c r="G23" s="48"/>
      <c r="H23" s="48"/>
      <c r="I23" s="48"/>
      <c r="J23" s="48"/>
      <c r="N23" s="89"/>
    </row>
    <row r="24" spans="1:17" s="49" customFormat="1" ht="15.75" customHeight="1" x14ac:dyDescent="0.3">
      <c r="A24" s="339"/>
      <c r="B24" s="50"/>
      <c r="C24" s="50"/>
      <c r="D24" s="50"/>
      <c r="E24" s="51"/>
      <c r="F24" s="48"/>
      <c r="G24" s="48"/>
      <c r="H24" s="48"/>
      <c r="I24" s="48"/>
      <c r="J24" s="48"/>
      <c r="N24" s="89"/>
    </row>
    <row r="25" spans="1:17" s="49" customFormat="1" ht="15.75" customHeight="1" x14ac:dyDescent="0.3">
      <c r="A25" s="339"/>
      <c r="B25" s="50"/>
      <c r="C25" s="50"/>
      <c r="D25" s="50"/>
      <c r="E25" s="51"/>
      <c r="F25" s="48"/>
      <c r="G25" s="48"/>
      <c r="H25" s="48"/>
      <c r="I25" s="48"/>
      <c r="J25" s="48"/>
      <c r="N25" s="89"/>
    </row>
    <row r="26" spans="1:17" ht="33.6" x14ac:dyDescent="0.3">
      <c r="A26" s="297" t="s">
        <v>339</v>
      </c>
      <c r="B26" s="115" t="s">
        <v>47</v>
      </c>
      <c r="C26" s="60">
        <v>2005</v>
      </c>
      <c r="D26" s="60">
        <v>2006</v>
      </c>
      <c r="E26" s="60">
        <v>2007</v>
      </c>
      <c r="F26" s="60">
        <v>2008</v>
      </c>
      <c r="G26" s="60">
        <v>2009</v>
      </c>
      <c r="H26" s="60">
        <v>2010</v>
      </c>
      <c r="I26" s="60">
        <v>2011</v>
      </c>
      <c r="J26" s="60">
        <v>2012</v>
      </c>
      <c r="K26" s="60">
        <v>2013</v>
      </c>
      <c r="L26" s="60">
        <v>2014</v>
      </c>
      <c r="M26" s="60">
        <v>2015</v>
      </c>
      <c r="N26" s="60">
        <v>2016</v>
      </c>
      <c r="O26" s="60">
        <v>2017</v>
      </c>
      <c r="P26" s="61">
        <v>2018</v>
      </c>
    </row>
    <row r="27" spans="1:17" s="49" customFormat="1" x14ac:dyDescent="0.3">
      <c r="A27" s="340"/>
      <c r="B27" s="84"/>
      <c r="C27" s="315">
        <f>(C3*C7*C11*C15*C19)-$A$23</f>
        <v>21840498.591184005</v>
      </c>
      <c r="D27" s="315">
        <f t="shared" ref="D27:L27" si="0">(D3*D7*D11*D15*D19)-$A$23</f>
        <v>22388545.905180007</v>
      </c>
      <c r="E27" s="315">
        <f t="shared" si="0"/>
        <v>22936593.219176006</v>
      </c>
      <c r="F27" s="315">
        <f t="shared" si="0"/>
        <v>23484640.533172008</v>
      </c>
      <c r="G27" s="315">
        <f t="shared" si="0"/>
        <v>23946703.27526401</v>
      </c>
      <c r="H27" s="315">
        <f t="shared" si="0"/>
        <v>24492789.775972009</v>
      </c>
      <c r="I27" s="315">
        <f t="shared" si="0"/>
        <v>24049908.093399998</v>
      </c>
      <c r="J27" s="315">
        <f t="shared" si="0"/>
        <v>24720728.534364134</v>
      </c>
      <c r="K27" s="315">
        <f t="shared" si="0"/>
        <v>25391548.975328267</v>
      </c>
      <c r="L27" s="315">
        <f t="shared" si="0"/>
        <v>26062369.416292399</v>
      </c>
      <c r="M27" s="315">
        <f>(M3*M7*M11*M15*M19)-$A$23</f>
        <v>26733189.857256532</v>
      </c>
      <c r="N27" s="315">
        <f t="shared" ref="N27:P27" si="1">(N3*N7*N11*N15*N19)-$A$23</f>
        <v>27404010.298220664</v>
      </c>
      <c r="O27" s="315">
        <f t="shared" si="1"/>
        <v>28074830.739184804</v>
      </c>
      <c r="P27" s="316">
        <f t="shared" si="1"/>
        <v>28745651.180148937</v>
      </c>
    </row>
    <row r="28" spans="1:17" s="49" customFormat="1" x14ac:dyDescent="0.3">
      <c r="A28" s="341"/>
      <c r="B28" s="85"/>
      <c r="C28" s="85"/>
      <c r="D28" s="85"/>
      <c r="E28" s="86"/>
      <c r="F28" s="86"/>
      <c r="G28" s="86"/>
      <c r="H28" s="86"/>
      <c r="I28" s="86"/>
      <c r="J28" s="86"/>
      <c r="N28" s="89"/>
    </row>
    <row r="29" spans="1:17" s="49" customFormat="1" x14ac:dyDescent="0.3">
      <c r="A29" s="341"/>
      <c r="B29" s="85"/>
      <c r="C29" s="85"/>
      <c r="D29" s="85"/>
      <c r="E29" s="87"/>
      <c r="F29" s="87"/>
      <c r="G29" s="87"/>
      <c r="H29" s="87"/>
      <c r="I29" s="87"/>
      <c r="J29" s="87"/>
      <c r="N29" s="89"/>
    </row>
    <row r="30" spans="1:17" ht="33.6" x14ac:dyDescent="0.3">
      <c r="A30" s="297" t="s">
        <v>340</v>
      </c>
      <c r="B30" s="59" t="s">
        <v>48</v>
      </c>
      <c r="C30" s="60">
        <v>2005</v>
      </c>
      <c r="D30" s="60">
        <v>2006</v>
      </c>
      <c r="E30" s="60">
        <v>2007</v>
      </c>
      <c r="F30" s="60">
        <v>2008</v>
      </c>
      <c r="G30" s="60">
        <v>2009</v>
      </c>
      <c r="H30" s="60">
        <v>2010</v>
      </c>
      <c r="I30" s="60">
        <v>2011</v>
      </c>
      <c r="J30" s="60">
        <v>2012</v>
      </c>
      <c r="K30" s="60">
        <v>2013</v>
      </c>
      <c r="L30" s="60">
        <v>2014</v>
      </c>
      <c r="M30" s="60">
        <v>2015</v>
      </c>
      <c r="N30" s="60">
        <v>2016</v>
      </c>
      <c r="O30" s="60">
        <v>2017</v>
      </c>
      <c r="P30" s="61">
        <v>2018</v>
      </c>
    </row>
    <row r="31" spans="1:17" s="49" customFormat="1" x14ac:dyDescent="0.3">
      <c r="A31" s="342"/>
      <c r="B31" s="343"/>
      <c r="C31" s="315">
        <v>5.0000000000000001E-3</v>
      </c>
      <c r="D31" s="315">
        <v>5.0000000000000001E-3</v>
      </c>
      <c r="E31" s="315">
        <v>5.0000000000000001E-3</v>
      </c>
      <c r="F31" s="315">
        <v>5.0000000000000001E-3</v>
      </c>
      <c r="G31" s="315">
        <v>5.0000000000000001E-3</v>
      </c>
      <c r="H31" s="315">
        <v>5.0000000000000001E-3</v>
      </c>
      <c r="I31" s="315">
        <v>5.0000000000000001E-3</v>
      </c>
      <c r="J31" s="315">
        <v>5.0000000000000001E-3</v>
      </c>
      <c r="K31" s="315">
        <v>5.0000000000000001E-3</v>
      </c>
      <c r="L31" s="315">
        <v>5.0000000000000001E-3</v>
      </c>
      <c r="M31" s="315">
        <v>5.0000000000000001E-3</v>
      </c>
      <c r="N31" s="315">
        <v>5.0000000000000001E-3</v>
      </c>
      <c r="O31" s="315">
        <v>5.0000000000000001E-3</v>
      </c>
      <c r="P31" s="315">
        <v>5.0000000000000001E-3</v>
      </c>
      <c r="Q31" s="465"/>
    </row>
    <row r="32" spans="1:17" s="49" customFormat="1" x14ac:dyDescent="0.3">
      <c r="A32" s="344"/>
      <c r="B32" s="90"/>
      <c r="C32" s="90"/>
      <c r="D32" s="90"/>
      <c r="E32" s="86"/>
      <c r="F32" s="86"/>
      <c r="G32" s="86"/>
      <c r="H32" s="86"/>
      <c r="I32" s="86"/>
      <c r="J32" s="86"/>
      <c r="N32" s="89"/>
    </row>
    <row r="33" spans="1:17" s="49" customFormat="1" ht="15.75" customHeight="1" x14ac:dyDescent="0.3">
      <c r="A33" s="344"/>
      <c r="B33" s="89"/>
      <c r="C33" s="89"/>
      <c r="D33" s="89"/>
      <c r="E33" s="51"/>
      <c r="F33" s="51"/>
      <c r="G33" s="51"/>
      <c r="H33" s="51"/>
      <c r="I33" s="51"/>
      <c r="J33" s="51"/>
      <c r="N33" s="89"/>
    </row>
    <row r="34" spans="1:17" s="49" customFormat="1" ht="15" customHeight="1" x14ac:dyDescent="0.3">
      <c r="A34" s="345" t="s">
        <v>49</v>
      </c>
      <c r="B34" s="346"/>
      <c r="C34" s="346"/>
      <c r="D34" s="346"/>
      <c r="E34" s="51"/>
      <c r="F34" s="51"/>
      <c r="G34" s="51"/>
      <c r="H34" s="51"/>
      <c r="I34" s="51"/>
      <c r="J34" s="51"/>
      <c r="N34" s="89"/>
    </row>
    <row r="35" spans="1:17" s="49" customFormat="1" x14ac:dyDescent="0.3">
      <c r="A35" s="347">
        <f>44/28</f>
        <v>1.5714285714285714</v>
      </c>
      <c r="B35" s="85"/>
      <c r="C35" s="85"/>
      <c r="D35" s="85"/>
      <c r="E35" s="51"/>
      <c r="F35" s="51"/>
      <c r="G35" s="51"/>
      <c r="H35" s="51"/>
      <c r="I35" s="51"/>
      <c r="J35" s="51"/>
      <c r="N35" s="89"/>
    </row>
    <row r="36" spans="1:17" s="49" customFormat="1" x14ac:dyDescent="0.3">
      <c r="A36" s="97"/>
      <c r="B36" s="89"/>
      <c r="C36" s="89"/>
      <c r="D36" s="89"/>
      <c r="E36" s="51"/>
      <c r="F36" s="51"/>
      <c r="G36" s="51"/>
      <c r="H36" s="51"/>
      <c r="I36" s="51"/>
      <c r="J36" s="51"/>
      <c r="N36" s="89"/>
    </row>
    <row r="37" spans="1:17" s="49" customFormat="1" x14ac:dyDescent="0.3">
      <c r="A37" s="344"/>
      <c r="B37" s="90"/>
      <c r="C37" s="90"/>
      <c r="D37" s="90"/>
      <c r="E37" s="51"/>
      <c r="F37" s="51"/>
      <c r="G37" s="51"/>
      <c r="H37" s="51"/>
      <c r="I37" s="51"/>
      <c r="J37" s="51"/>
      <c r="N37" s="89"/>
    </row>
    <row r="38" spans="1:17" ht="47.25" customHeight="1" x14ac:dyDescent="0.3">
      <c r="A38" s="681" t="s">
        <v>360</v>
      </c>
      <c r="B38" s="682"/>
      <c r="C38" s="60">
        <v>2005</v>
      </c>
      <c r="D38" s="60">
        <v>2006</v>
      </c>
      <c r="E38" s="348">
        <v>2007</v>
      </c>
      <c r="F38" s="348">
        <v>2008</v>
      </c>
      <c r="G38" s="348">
        <v>2009</v>
      </c>
      <c r="H38" s="348">
        <v>2010</v>
      </c>
      <c r="I38" s="348">
        <v>2011</v>
      </c>
      <c r="J38" s="348">
        <v>2012</v>
      </c>
      <c r="K38" s="60">
        <v>2013</v>
      </c>
      <c r="L38" s="60">
        <v>2014</v>
      </c>
      <c r="M38" s="60">
        <v>2015</v>
      </c>
      <c r="N38" s="60">
        <v>2016</v>
      </c>
      <c r="O38" s="60">
        <v>2017</v>
      </c>
      <c r="P38" s="61">
        <v>2018</v>
      </c>
    </row>
    <row r="39" spans="1:17" x14ac:dyDescent="0.3">
      <c r="A39" s="328"/>
      <c r="B39" s="65"/>
      <c r="C39" s="349">
        <f>C27*C31*$A$35/10^3</f>
        <v>171.60391750216004</v>
      </c>
      <c r="D39" s="349">
        <f t="shared" ref="D39:L39" si="2">D27*D31*$A$35/10^3</f>
        <v>175.91000354070007</v>
      </c>
      <c r="E39" s="349">
        <f t="shared" si="2"/>
        <v>180.21608957924005</v>
      </c>
      <c r="F39" s="349">
        <f t="shared" si="2"/>
        <v>184.52217561778005</v>
      </c>
      <c r="G39" s="349">
        <f t="shared" si="2"/>
        <v>188.15266859136008</v>
      </c>
      <c r="H39" s="349">
        <f t="shared" si="2"/>
        <v>192.44334823978008</v>
      </c>
      <c r="I39" s="349">
        <f t="shared" si="2"/>
        <v>188.963563591</v>
      </c>
      <c r="J39" s="349">
        <f t="shared" si="2"/>
        <v>194.23429562714679</v>
      </c>
      <c r="K39" s="349">
        <f t="shared" si="2"/>
        <v>199.50502766329353</v>
      </c>
      <c r="L39" s="349">
        <f t="shared" si="2"/>
        <v>204.77575969944027</v>
      </c>
      <c r="M39" s="349">
        <f>M27*M31*$A$35/10^3</f>
        <v>210.04649173558704</v>
      </c>
      <c r="N39" s="349">
        <f t="shared" ref="N39:P39" si="3">N27*N31*$A$35/10^3</f>
        <v>215.31722377173375</v>
      </c>
      <c r="O39" s="349">
        <f t="shared" si="3"/>
        <v>220.5879558078806</v>
      </c>
      <c r="P39" s="349">
        <f t="shared" si="3"/>
        <v>225.8586878440274</v>
      </c>
      <c r="Q39" s="466"/>
    </row>
    <row r="40" spans="1:17" x14ac:dyDescent="0.3">
      <c r="A40" s="331"/>
      <c r="B40" s="69"/>
      <c r="C40" s="69"/>
      <c r="D40" s="69"/>
      <c r="E40" s="121"/>
      <c r="F40" s="121"/>
      <c r="G40" s="121"/>
      <c r="H40" s="121"/>
      <c r="I40" s="121"/>
      <c r="J40" s="121"/>
      <c r="N40" s="55"/>
    </row>
    <row r="41" spans="1:17" x14ac:dyDescent="0.3">
      <c r="N41" s="55"/>
    </row>
    <row r="42" spans="1:17" ht="47.25" customHeight="1" x14ac:dyDescent="0.3">
      <c r="A42" s="681" t="s">
        <v>113</v>
      </c>
      <c r="B42" s="682"/>
      <c r="C42" s="351">
        <v>2005</v>
      </c>
      <c r="D42" s="352">
        <v>2006</v>
      </c>
      <c r="E42" s="348">
        <v>2007</v>
      </c>
      <c r="F42" s="348">
        <v>2008</v>
      </c>
      <c r="G42" s="348">
        <v>2009</v>
      </c>
      <c r="H42" s="348">
        <v>2010</v>
      </c>
      <c r="I42" s="348">
        <v>2011</v>
      </c>
      <c r="J42" s="348">
        <v>2012</v>
      </c>
      <c r="K42" s="60">
        <v>2013</v>
      </c>
      <c r="L42" s="60">
        <v>2014</v>
      </c>
      <c r="M42" s="60">
        <v>2015</v>
      </c>
      <c r="N42" s="60">
        <v>2016</v>
      </c>
      <c r="O42" s="60">
        <v>2017</v>
      </c>
      <c r="P42" s="61">
        <v>2018</v>
      </c>
    </row>
    <row r="43" spans="1:17" x14ac:dyDescent="0.3">
      <c r="A43" s="328"/>
      <c r="B43" s="65"/>
      <c r="C43" s="118">
        <f>C39*310</f>
        <v>53197.214425669612</v>
      </c>
      <c r="D43" s="118">
        <f>D39*310</f>
        <v>54532.101097617022</v>
      </c>
      <c r="E43" s="118">
        <f>E39*310</f>
        <v>55866.987769564417</v>
      </c>
      <c r="F43" s="118">
        <f t="shared" ref="F43:L43" si="4">F39*310</f>
        <v>57201.874441511813</v>
      </c>
      <c r="G43" s="118">
        <f t="shared" si="4"/>
        <v>58327.327263321626</v>
      </c>
      <c r="H43" s="118">
        <f t="shared" si="4"/>
        <v>59657.437954331821</v>
      </c>
      <c r="I43" s="118">
        <f t="shared" si="4"/>
        <v>58578.704713209998</v>
      </c>
      <c r="J43" s="118">
        <f t="shared" si="4"/>
        <v>60212.631644415509</v>
      </c>
      <c r="K43" s="118">
        <f t="shared" si="4"/>
        <v>61846.558575620998</v>
      </c>
      <c r="L43" s="118">
        <f t="shared" si="4"/>
        <v>63480.485506826488</v>
      </c>
      <c r="M43" s="118">
        <f>M39*310</f>
        <v>65114.412438031984</v>
      </c>
      <c r="N43" s="118">
        <f t="shared" ref="N43:P43" si="5">N39*310</f>
        <v>66748.339369237467</v>
      </c>
      <c r="O43" s="118">
        <f t="shared" si="5"/>
        <v>68382.266300442992</v>
      </c>
      <c r="P43" s="119">
        <f t="shared" si="5"/>
        <v>70016.193231648489</v>
      </c>
    </row>
    <row r="44" spans="1:17" x14ac:dyDescent="0.3">
      <c r="E44" s="354"/>
      <c r="G44" s="354"/>
    </row>
    <row r="46" spans="1:17" x14ac:dyDescent="0.3">
      <c r="A46" s="122"/>
      <c r="C46" s="50"/>
      <c r="D46" s="50"/>
    </row>
    <row r="47" spans="1:17" x14ac:dyDescent="0.3">
      <c r="A47" s="122"/>
      <c r="C47" s="124"/>
      <c r="D47" s="124"/>
    </row>
    <row r="48" spans="1:17" x14ac:dyDescent="0.3">
      <c r="A48" s="122"/>
      <c r="C48" s="355"/>
      <c r="D48" s="355"/>
    </row>
  </sheetData>
  <mergeCells count="2">
    <mergeCell ref="A38:B38"/>
    <mergeCell ref="A42:B42"/>
  </mergeCells>
  <hyperlinks>
    <hyperlink ref="Q14" r:id="rId1" display="http://www.indiaenvironmentportal.org.in/files/file/nutritional%20intake%20in%20India%202011-12.pdf" xr:uid="{00000000-0004-0000-1100-000000000000}"/>
  </hyperlinks>
  <pageMargins left="0.25" right="0.25" top="0.75" bottom="0.75" header="0.3" footer="0.3"/>
  <pageSetup paperSize="9" scale="51" fitToHeight="0" orientation="landscape" horizontalDpi="4294967293" verticalDpi="4294967293"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C000"/>
    <pageSetUpPr fitToPage="1"/>
  </sheetPr>
  <dimension ref="A1:Y83"/>
  <sheetViews>
    <sheetView topLeftCell="A7" zoomScale="85" zoomScaleNormal="85" zoomScalePageLayoutView="70" workbookViewId="0">
      <selection activeCell="C23" sqref="C23"/>
    </sheetView>
  </sheetViews>
  <sheetFormatPr defaultColWidth="8.6640625" defaultRowHeight="15.6" x14ac:dyDescent="0.3"/>
  <cols>
    <col min="1" max="1" width="41" style="57" customWidth="1"/>
    <col min="2" max="2" width="20" style="122" customWidth="1"/>
    <col min="3" max="3" width="27" style="122" customWidth="1"/>
    <col min="4" max="4" width="29.6640625" style="122" customWidth="1"/>
    <col min="5" max="5" width="25.6640625" style="122" customWidth="1"/>
    <col min="6" max="11" width="25.6640625" style="57" customWidth="1"/>
    <col min="12" max="12" width="24.6640625" style="57" bestFit="1" customWidth="1"/>
    <col min="13" max="14" width="21.6640625" style="57" customWidth="1"/>
    <col min="15" max="15" width="22" style="57" customWidth="1"/>
    <col min="16" max="16" width="18.6640625" style="57" customWidth="1"/>
    <col min="17" max="17" width="19.33203125" style="57" bestFit="1" customWidth="1"/>
    <col min="18" max="18" width="19.33203125" style="57" customWidth="1"/>
    <col min="19" max="19" width="18" style="57" customWidth="1"/>
    <col min="20" max="20" width="17.5546875" style="57" customWidth="1"/>
    <col min="21" max="21" width="15.33203125" style="57" customWidth="1"/>
    <col min="22" max="22" width="16.44140625" style="57" customWidth="1"/>
    <col min="23" max="193" width="8.6640625" style="57" customWidth="1"/>
    <col min="194" max="194" width="43.44140625" style="57" customWidth="1"/>
    <col min="195" max="201" width="18.6640625" style="57" customWidth="1"/>
    <col min="202" max="202" width="15.44140625" style="57" customWidth="1"/>
    <col min="203" max="203" width="12.33203125" style="57" customWidth="1"/>
    <col min="204" max="204" width="14.33203125" style="57" customWidth="1"/>
    <col min="205" max="205" width="12.33203125" style="57" customWidth="1"/>
    <col min="206" max="206" width="12.6640625" style="57" customWidth="1"/>
    <col min="207" max="208" width="12.44140625" style="57" customWidth="1"/>
    <col min="209" max="209" width="12.33203125" style="57" customWidth="1"/>
    <col min="210" max="215" width="11.44140625" style="57" bestFit="1" customWidth="1"/>
    <col min="216" max="216" width="13.6640625" style="57" bestFit="1" customWidth="1"/>
    <col min="217" max="221" width="11.44140625" style="57" bestFit="1" customWidth="1"/>
    <col min="222" max="222" width="11.6640625" style="57" customWidth="1"/>
    <col min="223" max="223" width="13.44140625" style="57" bestFit="1" customWidth="1"/>
    <col min="224" max="225" width="11.44140625" style="57" bestFit="1" customWidth="1"/>
    <col min="226" max="226" width="13.6640625" style="57" bestFit="1" customWidth="1"/>
    <col min="227" max="232" width="11.44140625" style="57" bestFit="1" customWidth="1"/>
    <col min="233" max="235" width="11.33203125" style="57" bestFit="1" customWidth="1"/>
    <col min="236" max="236" width="13.6640625" style="57" bestFit="1" customWidth="1"/>
    <col min="237" max="241" width="11.33203125" style="57" bestFit="1" customWidth="1"/>
    <col min="242" max="242" width="13.44140625" style="57" customWidth="1"/>
    <col min="243" max="243" width="11.33203125" style="57" bestFit="1" customWidth="1"/>
    <col min="244" max="244" width="15.33203125" style="57" customWidth="1"/>
    <col min="245" max="245" width="13.33203125" style="57" customWidth="1"/>
    <col min="246" max="246" width="15.6640625" style="57" customWidth="1"/>
    <col min="247" max="247" width="14.6640625" style="57" customWidth="1"/>
    <col min="248" max="248" width="19.33203125" style="57" customWidth="1"/>
    <col min="249" max="249" width="14" style="57" customWidth="1"/>
    <col min="250" max="250" width="15.6640625" style="57" customWidth="1"/>
    <col min="251" max="251" width="17" style="57" customWidth="1"/>
    <col min="252" max="252" width="16.33203125" style="57" customWidth="1"/>
    <col min="253" max="253" width="17.33203125" style="57" customWidth="1"/>
    <col min="254" max="16384" width="8.6640625" style="57"/>
  </cols>
  <sheetData>
    <row r="1" spans="1:17" x14ac:dyDescent="0.3">
      <c r="A1" s="55"/>
      <c r="B1" s="56"/>
      <c r="C1" s="56"/>
      <c r="D1" s="56"/>
      <c r="E1" s="56"/>
      <c r="F1" s="55"/>
      <c r="G1" s="55"/>
      <c r="H1" s="55"/>
      <c r="I1" s="55"/>
      <c r="J1" s="55"/>
    </row>
    <row r="2" spans="1:17" s="63" customFormat="1" ht="16.2" x14ac:dyDescent="0.35">
      <c r="A2" s="58" t="s">
        <v>198</v>
      </c>
      <c r="B2" s="59" t="s">
        <v>139</v>
      </c>
      <c r="C2" s="60">
        <v>2005</v>
      </c>
      <c r="D2" s="60">
        <v>2006</v>
      </c>
      <c r="E2" s="60">
        <v>2007</v>
      </c>
      <c r="F2" s="60">
        <v>2008</v>
      </c>
      <c r="G2" s="60">
        <v>2009</v>
      </c>
      <c r="H2" s="60">
        <v>2010</v>
      </c>
      <c r="I2" s="60">
        <v>2011</v>
      </c>
      <c r="J2" s="60">
        <v>2012</v>
      </c>
      <c r="K2" s="60">
        <v>2013</v>
      </c>
      <c r="L2" s="60">
        <v>2014</v>
      </c>
      <c r="M2" s="60">
        <v>2015</v>
      </c>
      <c r="N2" s="60">
        <v>2016</v>
      </c>
      <c r="O2" s="60">
        <v>2017</v>
      </c>
      <c r="P2" s="61">
        <v>2018</v>
      </c>
      <c r="Q2" s="62"/>
    </row>
    <row r="3" spans="1:17" s="66" customFormat="1" ht="16.2" x14ac:dyDescent="0.35">
      <c r="A3" s="64"/>
      <c r="B3" s="65"/>
      <c r="C3" s="309">
        <f>'State population'!G8</f>
        <v>91438886.199999988</v>
      </c>
      <c r="D3" s="309">
        <f>'State population'!H8</f>
        <v>93548980.499999985</v>
      </c>
      <c r="E3" s="309">
        <f>'State population'!I8</f>
        <v>95659074.799999982</v>
      </c>
      <c r="F3" s="309">
        <f>'State population'!J8</f>
        <v>97769169.099999979</v>
      </c>
      <c r="G3" s="309">
        <f>'State population'!K8</f>
        <v>99879263.399999976</v>
      </c>
      <c r="H3" s="309">
        <f>'State population'!L8</f>
        <v>101989357.69999997</v>
      </c>
      <c r="I3" s="309">
        <f>'State population'!M8</f>
        <v>104099452</v>
      </c>
      <c r="J3" s="309">
        <f>'State population'!N8</f>
        <v>106746001.47353721</v>
      </c>
      <c r="K3" s="309">
        <f>'State population'!O8</f>
        <v>109392550.94707441</v>
      </c>
      <c r="L3" s="309">
        <f>'State population'!P8</f>
        <v>112039100.42061162</v>
      </c>
      <c r="M3" s="309">
        <f>'State population'!Q8</f>
        <v>114685649.89414883</v>
      </c>
      <c r="N3" s="309">
        <f>'State population'!R8</f>
        <v>117399483.334905</v>
      </c>
      <c r="O3" s="309">
        <f>'State population'!S8</f>
        <v>120180600.74288014</v>
      </c>
      <c r="P3" s="309">
        <f>'State population'!T8</f>
        <v>123029002.11807424</v>
      </c>
      <c r="Q3" s="487"/>
    </row>
    <row r="4" spans="1:17" s="66" customFormat="1" ht="16.2" x14ac:dyDescent="0.35">
      <c r="A4" s="68"/>
      <c r="B4" s="69"/>
      <c r="C4" s="311"/>
      <c r="E4" s="67"/>
      <c r="F4" s="67"/>
      <c r="G4" s="67"/>
      <c r="H4" s="136"/>
      <c r="I4" s="67"/>
      <c r="J4" s="67"/>
      <c r="K4" s="67"/>
      <c r="L4" s="67"/>
      <c r="M4" s="67"/>
      <c r="N4" s="62"/>
      <c r="O4" s="62"/>
      <c r="P4" s="62"/>
      <c r="Q4" s="62"/>
    </row>
    <row r="5" spans="1:17" s="66" customFormat="1" ht="16.2" x14ac:dyDescent="0.35">
      <c r="A5" s="68"/>
      <c r="B5" s="69"/>
      <c r="C5" s="135"/>
      <c r="E5" s="70"/>
      <c r="F5" s="70"/>
      <c r="G5" s="71"/>
      <c r="H5" s="71"/>
      <c r="I5" s="72"/>
      <c r="J5" s="70"/>
      <c r="N5" s="62"/>
      <c r="O5" s="62"/>
      <c r="P5" s="62"/>
      <c r="Q5" s="62"/>
    </row>
    <row r="6" spans="1:17" s="66" customFormat="1" ht="16.2" x14ac:dyDescent="0.35">
      <c r="A6" s="58" t="s">
        <v>19</v>
      </c>
      <c r="B6" s="59" t="s">
        <v>1</v>
      </c>
      <c r="C6" s="60">
        <v>2005</v>
      </c>
      <c r="D6" s="60">
        <v>2006</v>
      </c>
      <c r="E6" s="60">
        <v>2007</v>
      </c>
      <c r="F6" s="60">
        <v>2008</v>
      </c>
      <c r="G6" s="60">
        <v>2009</v>
      </c>
      <c r="H6" s="60">
        <v>2010</v>
      </c>
      <c r="I6" s="60">
        <v>2011</v>
      </c>
      <c r="J6" s="60">
        <v>2012</v>
      </c>
      <c r="K6" s="60">
        <v>2013</v>
      </c>
      <c r="L6" s="60">
        <v>2014</v>
      </c>
      <c r="M6" s="60">
        <v>2015</v>
      </c>
      <c r="N6" s="60">
        <v>2016</v>
      </c>
      <c r="O6" s="60">
        <v>2017</v>
      </c>
      <c r="P6" s="61">
        <v>2018</v>
      </c>
      <c r="Q6" s="62"/>
    </row>
    <row r="7" spans="1:17" s="48" customFormat="1" x14ac:dyDescent="0.3">
      <c r="A7" s="312"/>
      <c r="B7" s="313"/>
      <c r="C7" s="313">
        <f>BOD!$B$10</f>
        <v>27</v>
      </c>
      <c r="D7" s="313">
        <f>BOD!$B$10</f>
        <v>27</v>
      </c>
      <c r="E7" s="313">
        <f>BOD!$B$10</f>
        <v>27</v>
      </c>
      <c r="F7" s="313">
        <f>BOD!$B$10</f>
        <v>27</v>
      </c>
      <c r="G7" s="313">
        <f>BOD!$B$10</f>
        <v>27</v>
      </c>
      <c r="H7" s="313">
        <f>BOD!$B$10</f>
        <v>27</v>
      </c>
      <c r="I7" s="313">
        <f>BOD!$B$10</f>
        <v>27</v>
      </c>
      <c r="J7" s="313">
        <f>BOD!$B$10</f>
        <v>27</v>
      </c>
      <c r="K7" s="313">
        <f>BOD!$B$10</f>
        <v>27</v>
      </c>
      <c r="L7" s="313">
        <f>BOD!$B$10</f>
        <v>27</v>
      </c>
      <c r="M7" s="313">
        <f>BOD!$B$10</f>
        <v>27</v>
      </c>
      <c r="N7" s="313">
        <f>BOD!$B$10</f>
        <v>27</v>
      </c>
      <c r="O7" s="313">
        <f>BOD!$B$10</f>
        <v>27</v>
      </c>
      <c r="P7" s="313">
        <f>BOD!$B$10</f>
        <v>27</v>
      </c>
      <c r="Q7" s="488"/>
    </row>
    <row r="8" spans="1:17" s="66" customFormat="1" ht="16.2" x14ac:dyDescent="0.35">
      <c r="A8" s="68"/>
      <c r="B8" s="69"/>
      <c r="C8" s="69"/>
      <c r="D8" s="69"/>
      <c r="E8" s="75"/>
      <c r="F8" s="75"/>
      <c r="G8" s="75"/>
      <c r="H8" s="75"/>
      <c r="I8" s="75"/>
      <c r="J8" s="75"/>
      <c r="N8" s="62"/>
      <c r="O8" s="62"/>
      <c r="P8" s="62"/>
      <c r="Q8" s="62"/>
    </row>
    <row r="9" spans="1:17" s="66" customFormat="1" ht="16.2" x14ac:dyDescent="0.35">
      <c r="A9" s="68"/>
      <c r="B9" s="76"/>
      <c r="C9" s="76"/>
      <c r="D9" s="76"/>
      <c r="E9" s="70"/>
      <c r="F9" s="70"/>
      <c r="G9" s="70"/>
      <c r="H9" s="70"/>
      <c r="I9" s="70"/>
      <c r="J9" s="70"/>
      <c r="N9" s="62"/>
      <c r="O9" s="62"/>
      <c r="P9" s="62"/>
      <c r="Q9" s="62"/>
    </row>
    <row r="10" spans="1:17" s="63" customFormat="1" ht="30" customHeight="1" x14ac:dyDescent="0.35">
      <c r="A10" s="447" t="s">
        <v>54</v>
      </c>
      <c r="B10" s="59" t="s">
        <v>56</v>
      </c>
      <c r="C10" s="60">
        <v>2005</v>
      </c>
      <c r="D10" s="60">
        <v>2006</v>
      </c>
      <c r="E10" s="60">
        <v>2007</v>
      </c>
      <c r="F10" s="60">
        <v>2008</v>
      </c>
      <c r="G10" s="60">
        <v>2009</v>
      </c>
      <c r="H10" s="60">
        <v>2010</v>
      </c>
      <c r="I10" s="60">
        <v>2011</v>
      </c>
      <c r="J10" s="60">
        <v>2012</v>
      </c>
      <c r="K10" s="60">
        <v>2013</v>
      </c>
      <c r="L10" s="60">
        <v>2014</v>
      </c>
      <c r="M10" s="60">
        <v>2015</v>
      </c>
      <c r="N10" s="60">
        <v>2016</v>
      </c>
      <c r="O10" s="60">
        <v>2017</v>
      </c>
      <c r="P10" s="61">
        <v>2018</v>
      </c>
      <c r="Q10" s="62"/>
    </row>
    <row r="11" spans="1:17" ht="15.75" customHeight="1" x14ac:dyDescent="0.35">
      <c r="A11" s="77"/>
      <c r="B11" s="78"/>
      <c r="C11" s="42">
        <f>C3*C7*0.001*365</f>
        <v>901130223.50099981</v>
      </c>
      <c r="D11" s="42">
        <f>D3*D7*0.001*365</f>
        <v>921925202.82749975</v>
      </c>
      <c r="E11" s="42">
        <f>E3*E7*0.001*365</f>
        <v>942720182.15399969</v>
      </c>
      <c r="F11" s="42">
        <f>F3*F7*0.001*365</f>
        <v>963515161.48049974</v>
      </c>
      <c r="G11" s="42">
        <f t="shared" ref="G11:L11" si="0">G3*G7*0.001*365</f>
        <v>984310140.80699968</v>
      </c>
      <c r="H11" s="42">
        <f t="shared" si="0"/>
        <v>1005105120.1334996</v>
      </c>
      <c r="I11" s="42">
        <f t="shared" si="0"/>
        <v>1025900099.4599999</v>
      </c>
      <c r="J11" s="42">
        <f t="shared" si="0"/>
        <v>1051981844.5217091</v>
      </c>
      <c r="K11" s="42">
        <f t="shared" si="0"/>
        <v>1078063589.5834184</v>
      </c>
      <c r="L11" s="42">
        <f t="shared" si="0"/>
        <v>1104145334.6451278</v>
      </c>
      <c r="M11" s="42">
        <f>M3*M7*0.001*365</f>
        <v>1130227079.7068367</v>
      </c>
      <c r="N11" s="42">
        <f t="shared" ref="N11:O11" si="1">N3*N7*0.001*365</f>
        <v>1156971908.2654889</v>
      </c>
      <c r="O11" s="42">
        <f t="shared" si="1"/>
        <v>1184379820.3210838</v>
      </c>
      <c r="P11" s="79">
        <f>P3*P7*0.001*365</f>
        <v>1212450815.8736217</v>
      </c>
      <c r="Q11" s="62"/>
    </row>
    <row r="12" spans="1:17" ht="15.75" customHeight="1" x14ac:dyDescent="0.35">
      <c r="A12" s="80"/>
      <c r="B12" s="76"/>
      <c r="C12" s="76"/>
      <c r="D12" s="76"/>
      <c r="E12" s="75"/>
      <c r="F12" s="75"/>
      <c r="G12" s="75"/>
      <c r="H12" s="75"/>
      <c r="I12" s="75"/>
      <c r="J12" s="75"/>
      <c r="N12" s="62"/>
      <c r="O12" s="62"/>
      <c r="P12" s="62"/>
      <c r="Q12" s="62"/>
    </row>
    <row r="13" spans="1:17" ht="16.2" x14ac:dyDescent="0.35">
      <c r="A13" s="80"/>
      <c r="B13" s="76"/>
      <c r="C13" s="76"/>
      <c r="D13" s="76"/>
      <c r="E13" s="75"/>
      <c r="F13" s="81"/>
      <c r="G13" s="81"/>
      <c r="H13" s="81"/>
      <c r="I13" s="81"/>
      <c r="J13" s="81"/>
      <c r="N13" s="62"/>
      <c r="O13" s="62"/>
      <c r="P13" s="62"/>
      <c r="Q13" s="62"/>
    </row>
    <row r="14" spans="1:17" ht="18" customHeight="1" x14ac:dyDescent="0.3">
      <c r="A14" s="58" t="s">
        <v>100</v>
      </c>
      <c r="B14" s="59" t="s">
        <v>139</v>
      </c>
      <c r="C14" s="60">
        <v>2005</v>
      </c>
      <c r="D14" s="60">
        <v>2006</v>
      </c>
      <c r="E14" s="60">
        <v>2007</v>
      </c>
      <c r="F14" s="60">
        <v>2008</v>
      </c>
      <c r="G14" s="60">
        <v>2009</v>
      </c>
      <c r="H14" s="60">
        <v>2010</v>
      </c>
      <c r="I14" s="60">
        <v>2011</v>
      </c>
      <c r="J14" s="60">
        <v>2012</v>
      </c>
      <c r="K14" s="60">
        <v>2013</v>
      </c>
      <c r="L14" s="60">
        <v>2014</v>
      </c>
      <c r="M14" s="60">
        <v>2015</v>
      </c>
      <c r="N14" s="60">
        <v>2016</v>
      </c>
      <c r="O14" s="60">
        <v>2017</v>
      </c>
      <c r="P14" s="61">
        <v>2018</v>
      </c>
    </row>
    <row r="15" spans="1:17" ht="15.75" customHeight="1" x14ac:dyDescent="0.3">
      <c r="A15" s="77"/>
      <c r="B15" s="78"/>
      <c r="C15" s="41">
        <v>1.25</v>
      </c>
      <c r="D15" s="41">
        <v>1.25</v>
      </c>
      <c r="E15" s="42">
        <v>1.25</v>
      </c>
      <c r="F15" s="42">
        <v>1.25</v>
      </c>
      <c r="G15" s="42">
        <v>1.25</v>
      </c>
      <c r="H15" s="42">
        <v>1.25</v>
      </c>
      <c r="I15" s="42">
        <v>1.25</v>
      </c>
      <c r="J15" s="42">
        <v>1.25</v>
      </c>
      <c r="K15" s="43">
        <v>1.25</v>
      </c>
      <c r="L15" s="43">
        <v>1.25</v>
      </c>
      <c r="M15" s="43">
        <v>1.25</v>
      </c>
      <c r="N15" s="43">
        <v>1.25</v>
      </c>
      <c r="O15" s="43">
        <v>1.25</v>
      </c>
      <c r="P15" s="44">
        <v>1.25</v>
      </c>
    </row>
    <row r="16" spans="1:17" ht="15.75" customHeight="1" x14ac:dyDescent="0.3">
      <c r="A16" s="80"/>
      <c r="B16" s="76"/>
      <c r="C16" s="76"/>
      <c r="D16" s="76"/>
      <c r="E16" s="75"/>
      <c r="F16" s="75"/>
      <c r="G16" s="75"/>
      <c r="H16" s="75"/>
      <c r="I16" s="75"/>
      <c r="J16" s="75"/>
    </row>
    <row r="17" spans="1:18" x14ac:dyDescent="0.3">
      <c r="A17" s="80"/>
      <c r="B17" s="76"/>
      <c r="C17" s="76"/>
      <c r="D17" s="76"/>
      <c r="E17" s="82"/>
      <c r="F17" s="82"/>
      <c r="G17" s="82"/>
      <c r="H17" s="82"/>
      <c r="I17" s="82"/>
      <c r="J17" s="82"/>
    </row>
    <row r="18" spans="1:18" s="63" customFormat="1" ht="18" x14ac:dyDescent="0.3">
      <c r="A18" s="58" t="s">
        <v>101</v>
      </c>
      <c r="B18" s="59" t="s">
        <v>139</v>
      </c>
      <c r="C18" s="60">
        <v>2005</v>
      </c>
      <c r="D18" s="60">
        <v>2006</v>
      </c>
      <c r="E18" s="60">
        <v>2007</v>
      </c>
      <c r="F18" s="60">
        <v>2008</v>
      </c>
      <c r="G18" s="60">
        <v>2009</v>
      </c>
      <c r="H18" s="60">
        <v>2010</v>
      </c>
      <c r="I18" s="60">
        <v>2011</v>
      </c>
      <c r="J18" s="60">
        <v>2012</v>
      </c>
      <c r="K18" s="60">
        <v>2013</v>
      </c>
      <c r="L18" s="60">
        <v>2014</v>
      </c>
      <c r="M18" s="60">
        <v>2015</v>
      </c>
      <c r="N18" s="60">
        <v>2016</v>
      </c>
      <c r="O18" s="60">
        <v>2017</v>
      </c>
      <c r="P18" s="61">
        <v>2018</v>
      </c>
    </row>
    <row r="19" spans="1:18" x14ac:dyDescent="0.3">
      <c r="A19" s="77"/>
      <c r="B19" s="78"/>
      <c r="C19" s="74">
        <v>1</v>
      </c>
      <c r="D19" s="74">
        <v>1</v>
      </c>
      <c r="E19" s="42">
        <v>1</v>
      </c>
      <c r="F19" s="42">
        <v>1</v>
      </c>
      <c r="G19" s="42">
        <v>1</v>
      </c>
      <c r="H19" s="42">
        <v>1</v>
      </c>
      <c r="I19" s="42">
        <v>1</v>
      </c>
      <c r="J19" s="42">
        <v>1</v>
      </c>
      <c r="K19" s="145">
        <v>1</v>
      </c>
      <c r="L19" s="145">
        <v>1</v>
      </c>
      <c r="M19" s="145">
        <v>1</v>
      </c>
      <c r="N19" s="145">
        <v>1</v>
      </c>
      <c r="O19" s="145">
        <v>1</v>
      </c>
      <c r="P19" s="146">
        <v>1</v>
      </c>
    </row>
    <row r="20" spans="1:18" x14ac:dyDescent="0.3">
      <c r="A20" s="80"/>
      <c r="B20" s="76"/>
      <c r="C20" s="76"/>
      <c r="D20" s="76"/>
      <c r="E20" s="75"/>
      <c r="F20" s="75"/>
      <c r="G20" s="75"/>
      <c r="H20" s="75"/>
      <c r="I20" s="75"/>
      <c r="J20" s="75"/>
    </row>
    <row r="21" spans="1:18" x14ac:dyDescent="0.3">
      <c r="A21" s="80"/>
      <c r="B21" s="76"/>
      <c r="C21" s="76"/>
      <c r="D21" s="76"/>
      <c r="E21" s="82"/>
      <c r="F21" s="82"/>
      <c r="G21" s="82"/>
      <c r="H21" s="82"/>
      <c r="I21" s="82"/>
      <c r="J21" s="82"/>
    </row>
    <row r="22" spans="1:18" ht="18" x14ac:dyDescent="0.3">
      <c r="A22" s="447" t="s">
        <v>188</v>
      </c>
      <c r="B22" s="59" t="s">
        <v>56</v>
      </c>
      <c r="C22" s="60">
        <v>2005</v>
      </c>
      <c r="D22" s="60">
        <v>2006</v>
      </c>
      <c r="E22" s="60">
        <v>2007</v>
      </c>
      <c r="F22" s="60">
        <v>2008</v>
      </c>
      <c r="G22" s="60">
        <v>2009</v>
      </c>
      <c r="H22" s="60">
        <v>2010</v>
      </c>
      <c r="I22" s="60">
        <v>2011</v>
      </c>
      <c r="J22" s="60">
        <v>2012</v>
      </c>
      <c r="K22" s="60">
        <v>2013</v>
      </c>
      <c r="L22" s="60">
        <v>2014</v>
      </c>
      <c r="M22" s="60">
        <v>2015</v>
      </c>
      <c r="N22" s="60">
        <v>2016</v>
      </c>
      <c r="O22" s="60">
        <v>2017</v>
      </c>
      <c r="P22" s="61">
        <v>2018</v>
      </c>
      <c r="Q22" s="63"/>
    </row>
    <row r="23" spans="1:18" s="49" customFormat="1" x14ac:dyDescent="0.3">
      <c r="A23" s="83"/>
      <c r="B23" s="84"/>
      <c r="C23" s="315">
        <f>C11*'Urban_degree of utilization'!$Y$13*C15</f>
        <v>55517581.277522154</v>
      </c>
      <c r="D23" s="315">
        <f>D11*'Urban_degree of utilization'!$Y$13*D15</f>
        <v>56798735.682085387</v>
      </c>
      <c r="E23" s="315">
        <f>E11*'Urban_degree of utilization'!$Y$13*E15</f>
        <v>58079890.086648613</v>
      </c>
      <c r="F23" s="315">
        <f>F11*'Urban_degree of utilization'!$Y$13*F15</f>
        <v>59361044.491211854</v>
      </c>
      <c r="G23" s="315">
        <f>G11*'Urban_degree of utilization'!$Y$13*G15</f>
        <v>60642198.89577508</v>
      </c>
      <c r="H23" s="315">
        <f>H11*'Urban_degree of utilization'!$Y$13*H15</f>
        <v>61923353.300338313</v>
      </c>
      <c r="I23" s="315">
        <f>I11*'Urban_degree of utilization'!$P$13*I15</f>
        <v>92331008.951399982</v>
      </c>
      <c r="J23" s="315">
        <f>J11*'Urban_degree of utilization'!$P$13*J15</f>
        <v>94678366.006953806</v>
      </c>
      <c r="K23" s="315">
        <f>K11*'Urban_degree of utilization'!$P$13*K15</f>
        <v>97025723.062507644</v>
      </c>
      <c r="L23" s="315">
        <f>L11*'Urban_degree of utilization'!$P$13*L15</f>
        <v>99373080.118061483</v>
      </c>
      <c r="M23" s="315">
        <f>M11*'Urban_degree of utilization'!$P$13*M15</f>
        <v>101720437.17361531</v>
      </c>
      <c r="N23" s="315">
        <f>N11*'Urban_degree of utilization'!$P$13*N15</f>
        <v>104127471.743894</v>
      </c>
      <c r="O23" s="315">
        <f>O11*'Urban_degree of utilization'!$P$13*O15</f>
        <v>106594183.82889754</v>
      </c>
      <c r="P23" s="315">
        <f>P11*'Urban_degree of utilization'!$P$13*P15</f>
        <v>109120573.42862594</v>
      </c>
      <c r="Q23" s="489"/>
    </row>
    <row r="24" spans="1:18" s="49" customFormat="1" x14ac:dyDescent="0.3">
      <c r="A24" s="46"/>
      <c r="B24" s="85"/>
      <c r="C24" s="317"/>
      <c r="D24" s="85"/>
      <c r="E24" s="86"/>
      <c r="F24" s="86"/>
      <c r="G24" s="86"/>
      <c r="H24" s="86"/>
      <c r="I24" s="86"/>
      <c r="J24" s="86"/>
      <c r="N24" s="63"/>
      <c r="O24" s="63"/>
      <c r="P24" s="63"/>
      <c r="Q24" s="63"/>
    </row>
    <row r="25" spans="1:18" s="49" customFormat="1" x14ac:dyDescent="0.3">
      <c r="A25" s="46"/>
      <c r="B25" s="85"/>
      <c r="C25" s="85"/>
      <c r="D25" s="85"/>
      <c r="E25" s="87"/>
      <c r="F25" s="87"/>
      <c r="G25" s="87"/>
      <c r="H25" s="87"/>
      <c r="I25" s="87"/>
      <c r="J25" s="87"/>
      <c r="N25" s="63"/>
      <c r="O25" s="63"/>
      <c r="P25" s="63"/>
      <c r="Q25" s="63"/>
    </row>
    <row r="26" spans="1:18" ht="18" x14ac:dyDescent="0.3">
      <c r="A26" s="447" t="s">
        <v>189</v>
      </c>
      <c r="B26" s="59" t="s">
        <v>56</v>
      </c>
      <c r="C26" s="60">
        <v>2005</v>
      </c>
      <c r="D26" s="60">
        <v>2006</v>
      </c>
      <c r="E26" s="60">
        <v>2007</v>
      </c>
      <c r="F26" s="60">
        <v>2008</v>
      </c>
      <c r="G26" s="60">
        <v>2009</v>
      </c>
      <c r="H26" s="60">
        <v>2010</v>
      </c>
      <c r="I26" s="60">
        <v>2011</v>
      </c>
      <c r="J26" s="60">
        <v>2012</v>
      </c>
      <c r="K26" s="60">
        <v>2013</v>
      </c>
      <c r="L26" s="60">
        <v>2014</v>
      </c>
      <c r="M26" s="60">
        <v>2015</v>
      </c>
      <c r="N26" s="60">
        <v>2016</v>
      </c>
      <c r="O26" s="60">
        <v>2017</v>
      </c>
      <c r="P26" s="61">
        <v>2018</v>
      </c>
      <c r="Q26" s="63"/>
    </row>
    <row r="27" spans="1:18" s="49" customFormat="1" x14ac:dyDescent="0.3">
      <c r="A27" s="88"/>
      <c r="B27" s="84"/>
      <c r="C27" s="315">
        <f>C11*C19*(1-'Urban_degree of utilization'!$Y$13)</f>
        <v>856716158.47898209</v>
      </c>
      <c r="D27" s="315">
        <f>D11*D19*(1-'Urban_degree of utilization'!$Y$13)</f>
        <v>876486214.2818315</v>
      </c>
      <c r="E27" s="315">
        <f>E11*E19*(1-'Urban_degree of utilization'!$Y$13)</f>
        <v>896256270.0846808</v>
      </c>
      <c r="F27" s="315">
        <f>F11*F19*(1-'Urban_degree of utilization'!$Y$13)</f>
        <v>916026325.88753033</v>
      </c>
      <c r="G27" s="315">
        <f>G11*G19*(1-'Urban_degree of utilization'!$Y$13)</f>
        <v>935796381.69037962</v>
      </c>
      <c r="H27" s="315">
        <f>H11*H19*(1-'Urban_degree of utilization'!$Y$13)</f>
        <v>955566437.49322903</v>
      </c>
      <c r="I27" s="315">
        <f>I11*I19*(1-'Urban_degree of utilization'!$P$13)</f>
        <v>952035292.29887998</v>
      </c>
      <c r="J27" s="315">
        <f>J11*J19*(1-'Urban_degree of utilization'!$P$13)</f>
        <v>976239151.71614611</v>
      </c>
      <c r="K27" s="315">
        <f>K11*K19*(1-'Urban_degree of utilization'!$P$13)</f>
        <v>1000443011.1334122</v>
      </c>
      <c r="L27" s="315">
        <f>L11*L19*(1-'Urban_degree of utilization'!$P$13)</f>
        <v>1024646870.5506786</v>
      </c>
      <c r="M27" s="315">
        <f>M11*M19*(1-'Urban_degree of utilization'!$P$13)</f>
        <v>1048850729.9679445</v>
      </c>
      <c r="N27" s="315">
        <f>N11*N19*(1-'Urban_degree of utilization'!$P$13)</f>
        <v>1073669930.8703737</v>
      </c>
      <c r="O27" s="315">
        <f>O11*O19*(1-'Urban_degree of utilization'!$P$13)</f>
        <v>1099104473.2579658</v>
      </c>
      <c r="P27" s="315">
        <f>P11*P19*(1-'Urban_degree of utilization'!$P$13)</f>
        <v>1125154357.1307211</v>
      </c>
      <c r="Q27" s="489"/>
    </row>
    <row r="28" spans="1:18" s="49" customFormat="1" x14ac:dyDescent="0.3">
      <c r="A28" s="89"/>
      <c r="B28" s="90"/>
      <c r="C28" s="317"/>
      <c r="D28" s="90"/>
      <c r="E28" s="86"/>
      <c r="F28" s="86"/>
      <c r="G28" s="86"/>
      <c r="H28" s="86"/>
      <c r="I28" s="86"/>
      <c r="M28" s="63"/>
      <c r="N28" s="63"/>
      <c r="O28" s="63"/>
      <c r="P28" s="63"/>
      <c r="Q28" s="63"/>
      <c r="R28" s="63"/>
    </row>
    <row r="29" spans="1:18" s="49" customFormat="1" x14ac:dyDescent="0.3">
      <c r="A29" s="89"/>
      <c r="B29" s="90"/>
      <c r="C29" s="90"/>
      <c r="D29" s="90"/>
      <c r="E29" s="51"/>
      <c r="F29" s="51"/>
      <c r="G29" s="51"/>
      <c r="H29" s="51"/>
      <c r="I29" s="51"/>
      <c r="N29" s="137"/>
    </row>
    <row r="30" spans="1:18" s="49" customFormat="1" ht="15.75" customHeight="1" x14ac:dyDescent="0.3">
      <c r="A30" s="447" t="s">
        <v>102</v>
      </c>
      <c r="B30" s="448"/>
      <c r="C30" s="89"/>
      <c r="D30" s="89"/>
      <c r="E30" s="91"/>
      <c r="F30" s="91"/>
      <c r="G30" s="91"/>
      <c r="H30" s="91"/>
      <c r="I30" s="91"/>
      <c r="K30" s="63"/>
      <c r="L30" s="63"/>
      <c r="M30" s="63"/>
      <c r="N30" s="63"/>
      <c r="O30" s="63"/>
      <c r="P30" s="63"/>
      <c r="Q30" s="63"/>
      <c r="R30" s="63"/>
    </row>
    <row r="31" spans="1:18" s="49" customFormat="1" ht="15.75" customHeight="1" x14ac:dyDescent="0.3">
      <c r="A31" s="92">
        <v>0.6</v>
      </c>
      <c r="B31" s="93" t="s">
        <v>12</v>
      </c>
      <c r="C31" s="50"/>
      <c r="D31" s="50"/>
      <c r="E31" s="51"/>
      <c r="F31" s="48"/>
      <c r="G31" s="48"/>
      <c r="H31" s="48"/>
      <c r="I31" s="48"/>
      <c r="K31" s="63"/>
      <c r="L31" s="63"/>
      <c r="M31" s="63"/>
      <c r="N31" s="63"/>
      <c r="O31" s="63"/>
      <c r="P31" s="63"/>
      <c r="Q31" s="63"/>
      <c r="R31" s="63"/>
    </row>
    <row r="32" spans="1:18" s="49" customFormat="1" ht="15.75" customHeight="1" x14ac:dyDescent="0.3">
      <c r="A32" s="89"/>
      <c r="B32" s="89"/>
      <c r="C32" s="89"/>
      <c r="D32" s="89"/>
      <c r="E32" s="51"/>
      <c r="F32" s="51"/>
      <c r="G32" s="51"/>
      <c r="H32" s="51"/>
      <c r="I32" s="51"/>
      <c r="K32" s="63"/>
      <c r="L32" s="63"/>
      <c r="M32" s="63"/>
      <c r="N32" s="63"/>
      <c r="O32" s="63"/>
      <c r="P32" s="63"/>
      <c r="Q32" s="63"/>
      <c r="R32" s="63"/>
    </row>
    <row r="33" spans="1:25" s="49" customFormat="1" x14ac:dyDescent="0.3">
      <c r="A33" s="671" t="s">
        <v>18</v>
      </c>
      <c r="B33" s="672"/>
      <c r="C33" s="89"/>
      <c r="D33" s="89"/>
      <c r="E33" s="51"/>
      <c r="F33" s="51"/>
      <c r="G33" s="51"/>
      <c r="H33" s="51"/>
      <c r="I33" s="51"/>
      <c r="K33" s="63"/>
      <c r="L33" s="63"/>
      <c r="M33" s="63"/>
      <c r="N33" s="63"/>
      <c r="O33" s="63"/>
      <c r="P33" s="63"/>
      <c r="Q33" s="63"/>
      <c r="R33" s="63"/>
    </row>
    <row r="34" spans="1:25" s="49" customFormat="1" x14ac:dyDescent="0.3">
      <c r="A34" s="94">
        <v>0</v>
      </c>
      <c r="B34" s="95" t="s">
        <v>17</v>
      </c>
      <c r="C34" s="90"/>
      <c r="D34" s="96"/>
      <c r="E34" s="51"/>
      <c r="F34" s="51"/>
      <c r="G34" s="51"/>
      <c r="H34" s="51"/>
      <c r="I34" s="51"/>
      <c r="K34" s="63"/>
      <c r="L34" s="63"/>
      <c r="M34" s="63"/>
      <c r="N34" s="63"/>
      <c r="O34" s="63"/>
      <c r="P34" s="63"/>
      <c r="Q34" s="63"/>
      <c r="R34" s="63"/>
    </row>
    <row r="35" spans="1:25" s="49" customFormat="1" ht="16.2" thickBot="1" x14ac:dyDescent="0.35">
      <c r="A35" s="97"/>
      <c r="B35" s="89"/>
      <c r="C35" s="89"/>
      <c r="D35" s="89"/>
      <c r="E35" s="51"/>
      <c r="F35" s="51"/>
      <c r="G35" s="51"/>
      <c r="H35" s="51"/>
      <c r="I35" s="51"/>
    </row>
    <row r="36" spans="1:25" s="49" customFormat="1" x14ac:dyDescent="0.3">
      <c r="A36" s="453" t="s">
        <v>10</v>
      </c>
      <c r="B36" s="99"/>
      <c r="C36" s="90"/>
      <c r="D36" s="90"/>
      <c r="E36" s="51"/>
      <c r="F36" s="51"/>
      <c r="G36" s="51"/>
      <c r="H36" s="51"/>
      <c r="I36" s="51"/>
    </row>
    <row r="37" spans="1:25" s="49" customFormat="1" x14ac:dyDescent="0.3">
      <c r="A37" s="100" t="s">
        <v>2</v>
      </c>
      <c r="B37" s="101" t="s">
        <v>11</v>
      </c>
      <c r="C37" s="89"/>
      <c r="D37" s="89"/>
      <c r="E37" s="51"/>
      <c r="F37" s="51"/>
      <c r="G37" s="51"/>
      <c r="H37" s="51"/>
      <c r="I37" s="51"/>
    </row>
    <row r="38" spans="1:25" s="49" customFormat="1" x14ac:dyDescent="0.3">
      <c r="A38" s="52" t="s">
        <v>3</v>
      </c>
      <c r="B38" s="102">
        <v>0.8</v>
      </c>
      <c r="C38" s="103"/>
      <c r="D38" s="103"/>
      <c r="E38" s="51"/>
      <c r="F38" s="51"/>
      <c r="G38" s="51"/>
      <c r="H38" s="51"/>
      <c r="I38" s="51"/>
    </row>
    <row r="39" spans="1:25" s="49" customFormat="1" ht="46.8" x14ac:dyDescent="0.3">
      <c r="A39" s="52" t="s">
        <v>4</v>
      </c>
      <c r="B39" s="104">
        <v>0.3</v>
      </c>
      <c r="C39" s="103"/>
      <c r="D39" s="103"/>
      <c r="E39" s="51"/>
      <c r="F39" s="51"/>
      <c r="G39" s="51"/>
      <c r="H39" s="51"/>
      <c r="I39" s="51"/>
    </row>
    <row r="40" spans="1:25" s="49" customFormat="1" ht="31.2" x14ac:dyDescent="0.3">
      <c r="A40" s="52" t="s">
        <v>96</v>
      </c>
      <c r="B40" s="104">
        <v>0</v>
      </c>
      <c r="C40" s="103"/>
      <c r="D40" s="103"/>
      <c r="E40" s="51"/>
      <c r="F40" s="51"/>
      <c r="G40" s="51"/>
      <c r="H40" s="51"/>
      <c r="I40" s="51"/>
    </row>
    <row r="41" spans="1:25" s="49" customFormat="1" x14ac:dyDescent="0.3">
      <c r="A41" s="52" t="s">
        <v>5</v>
      </c>
      <c r="B41" s="102">
        <v>0.5</v>
      </c>
      <c r="C41" s="103"/>
      <c r="D41" s="103"/>
      <c r="E41" s="51"/>
      <c r="F41" s="51"/>
      <c r="G41" s="51"/>
      <c r="H41" s="51"/>
      <c r="I41" s="51"/>
    </row>
    <row r="42" spans="1:25" s="49" customFormat="1" x14ac:dyDescent="0.3">
      <c r="A42" s="52" t="s">
        <v>6</v>
      </c>
      <c r="B42" s="102">
        <v>0.1</v>
      </c>
      <c r="C42" s="103"/>
      <c r="D42" s="103"/>
      <c r="E42" s="51"/>
      <c r="F42" s="51"/>
      <c r="G42" s="51"/>
      <c r="H42" s="51"/>
      <c r="I42" s="51"/>
    </row>
    <row r="43" spans="1:25" s="49" customFormat="1" x14ac:dyDescent="0.3">
      <c r="A43" s="52" t="s">
        <v>7</v>
      </c>
      <c r="B43" s="102">
        <v>0</v>
      </c>
      <c r="C43" s="103"/>
      <c r="D43" s="103"/>
      <c r="E43" s="51"/>
      <c r="F43" s="51"/>
      <c r="G43" s="51"/>
      <c r="H43" s="51"/>
      <c r="I43" s="51"/>
    </row>
    <row r="44" spans="1:25" s="49" customFormat="1" x14ac:dyDescent="0.3">
      <c r="A44" s="52" t="s">
        <v>8</v>
      </c>
      <c r="B44" s="102">
        <v>0.5</v>
      </c>
      <c r="C44" s="103"/>
      <c r="D44" s="103"/>
      <c r="E44" s="51"/>
      <c r="F44" s="51"/>
      <c r="G44" s="51"/>
      <c r="H44" s="51"/>
      <c r="I44" s="51"/>
    </row>
    <row r="45" spans="1:25" s="49" customFormat="1" ht="31.2" x14ac:dyDescent="0.3">
      <c r="A45" s="53" t="s">
        <v>99</v>
      </c>
      <c r="B45" s="105">
        <v>0.5</v>
      </c>
      <c r="C45" s="103"/>
      <c r="D45" s="103"/>
      <c r="E45" s="51"/>
      <c r="F45" s="51"/>
      <c r="G45" s="51"/>
      <c r="H45" s="51"/>
      <c r="I45" s="51"/>
    </row>
    <row r="46" spans="1:25" s="49" customFormat="1" ht="47.4" thickBot="1" x14ac:dyDescent="0.35">
      <c r="A46" s="54" t="s">
        <v>9</v>
      </c>
      <c r="B46" s="106">
        <v>0.1</v>
      </c>
      <c r="C46" s="103"/>
      <c r="D46" s="103"/>
      <c r="E46" s="51"/>
      <c r="F46" s="51"/>
      <c r="G46" s="51"/>
      <c r="H46" s="51"/>
      <c r="I46" s="51"/>
    </row>
    <row r="47" spans="1:25" s="49" customFormat="1" ht="16.2" thickBot="1" x14ac:dyDescent="0.35">
      <c r="A47" s="107"/>
      <c r="B47" s="108"/>
      <c r="C47" s="108"/>
      <c r="D47" s="108"/>
      <c r="E47" s="108"/>
      <c r="F47" s="51"/>
      <c r="G47" s="51"/>
      <c r="H47" s="51"/>
      <c r="I47" s="51"/>
      <c r="J47" s="51"/>
      <c r="K47" s="51"/>
    </row>
    <row r="48" spans="1:25" s="49" customFormat="1" ht="45.75" customHeight="1" thickBot="1" x14ac:dyDescent="0.35">
      <c r="A48" s="673" t="s">
        <v>228</v>
      </c>
      <c r="B48" s="674"/>
      <c r="C48" s="674"/>
      <c r="D48" s="675"/>
      <c r="E48" s="125"/>
      <c r="F48" s="125"/>
      <c r="G48" s="125"/>
      <c r="H48" s="51"/>
      <c r="I48" s="51"/>
      <c r="J48" s="51"/>
      <c r="K48" s="51"/>
      <c r="M48" s="51"/>
      <c r="N48" s="51"/>
      <c r="O48" s="51"/>
      <c r="P48" s="51"/>
      <c r="Q48" s="51"/>
      <c r="R48" s="51"/>
      <c r="S48" s="51"/>
      <c r="T48" s="51"/>
      <c r="U48" s="51"/>
      <c r="V48" s="51"/>
      <c r="W48" s="51"/>
      <c r="X48" s="51"/>
      <c r="Y48" s="51"/>
    </row>
    <row r="49" spans="1:25" s="49" customFormat="1" ht="62.4" x14ac:dyDescent="0.3">
      <c r="A49" s="126" t="s">
        <v>57</v>
      </c>
      <c r="B49" s="127" t="s">
        <v>61</v>
      </c>
      <c r="C49" s="147" t="s">
        <v>174</v>
      </c>
      <c r="D49" s="148" t="s">
        <v>175</v>
      </c>
      <c r="F49" s="51"/>
      <c r="G49" s="51"/>
      <c r="H49" s="51"/>
      <c r="I49" s="51"/>
      <c r="J49" s="51"/>
      <c r="K49" s="51"/>
      <c r="M49" s="51"/>
      <c r="N49" s="51"/>
      <c r="O49" s="51"/>
      <c r="P49" s="51"/>
      <c r="Q49" s="51"/>
      <c r="R49" s="51"/>
      <c r="S49" s="51"/>
      <c r="T49" s="51"/>
      <c r="U49" s="51"/>
      <c r="V49" s="51"/>
      <c r="W49" s="51"/>
      <c r="X49" s="51"/>
      <c r="Y49" s="51"/>
    </row>
    <row r="50" spans="1:25" s="49" customFormat="1" x14ac:dyDescent="0.3">
      <c r="A50" s="676" t="s">
        <v>173</v>
      </c>
      <c r="B50" s="110" t="s">
        <v>58</v>
      </c>
      <c r="C50" s="318">
        <f>'Urban_degree of utilization'!$Z$13</f>
        <v>0.36075394321766563</v>
      </c>
      <c r="D50" s="319">
        <f>'Urban_degree of utilization'!$S$13</f>
        <v>0.52700000000000002</v>
      </c>
      <c r="F50" s="51"/>
      <c r="G50" s="51"/>
      <c r="H50" s="51"/>
      <c r="I50" s="51"/>
      <c r="J50" s="51"/>
      <c r="K50" s="51"/>
      <c r="M50" s="51"/>
      <c r="N50" s="51"/>
      <c r="O50" s="51"/>
      <c r="P50" s="51"/>
      <c r="Q50" s="51"/>
      <c r="R50" s="51"/>
      <c r="S50" s="51"/>
      <c r="T50" s="51"/>
      <c r="U50" s="51"/>
      <c r="V50" s="51"/>
      <c r="W50" s="51"/>
      <c r="X50" s="51"/>
      <c r="Y50" s="51"/>
    </row>
    <row r="51" spans="1:25" s="49" customFormat="1" x14ac:dyDescent="0.3">
      <c r="A51" s="676"/>
      <c r="B51" s="110" t="s">
        <v>59</v>
      </c>
      <c r="C51" s="318">
        <f>'Urban_degree of utilization'!$AB$13</f>
        <v>0.114</v>
      </c>
      <c r="D51" s="319">
        <f>'Urban_degree of utilization'!$Q$13</f>
        <v>4.4999999999999998E-2</v>
      </c>
      <c r="F51" s="51"/>
      <c r="G51" s="51"/>
      <c r="H51" s="51"/>
      <c r="I51" s="51"/>
      <c r="J51" s="51"/>
      <c r="K51" s="51"/>
      <c r="M51" s="51"/>
      <c r="N51" s="51"/>
      <c r="O51" s="51"/>
      <c r="P51" s="51"/>
      <c r="Q51" s="51"/>
      <c r="R51" s="51"/>
      <c r="S51" s="51"/>
      <c r="T51" s="51"/>
      <c r="U51" s="51"/>
      <c r="V51" s="51"/>
      <c r="W51" s="51"/>
      <c r="X51" s="51"/>
      <c r="Y51" s="51"/>
    </row>
    <row r="52" spans="1:25" s="49" customFormat="1" x14ac:dyDescent="0.3">
      <c r="A52" s="676"/>
      <c r="B52" s="110" t="s">
        <v>98</v>
      </c>
      <c r="C52" s="318">
        <f>'Urban_degree of utilization'!$AD$13</f>
        <v>2.1434083601286173E-2</v>
      </c>
      <c r="D52" s="319">
        <f>'Urban_degree of utilization'!$R$13</f>
        <v>2.1999999999999999E-2</v>
      </c>
      <c r="F52" s="51"/>
      <c r="G52" s="51"/>
      <c r="H52" s="51"/>
      <c r="I52" s="51"/>
      <c r="J52" s="51"/>
      <c r="K52" s="51"/>
      <c r="M52" s="51"/>
      <c r="N52" s="51"/>
      <c r="O52" s="51"/>
      <c r="P52" s="51"/>
      <c r="Q52" s="51"/>
      <c r="R52" s="51"/>
      <c r="S52" s="51"/>
      <c r="T52" s="51"/>
      <c r="U52" s="51"/>
      <c r="V52" s="51"/>
      <c r="W52" s="51"/>
      <c r="X52" s="51"/>
      <c r="Y52" s="51"/>
    </row>
    <row r="53" spans="1:25" s="49" customFormat="1" x14ac:dyDescent="0.3">
      <c r="A53" s="676"/>
      <c r="B53" s="110" t="s">
        <v>60</v>
      </c>
      <c r="C53" s="318">
        <f>'Urban_degree of utilization'!$Y$13</f>
        <v>4.9287066246056777E-2</v>
      </c>
      <c r="D53" s="319">
        <f>'Urban_degree of utilization'!$P$13</f>
        <v>7.1999999999999995E-2</v>
      </c>
      <c r="F53" s="51"/>
      <c r="G53" s="51"/>
      <c r="H53" s="51"/>
      <c r="I53" s="51"/>
      <c r="J53" s="51"/>
      <c r="K53" s="51"/>
      <c r="M53" s="51"/>
      <c r="N53" s="51"/>
      <c r="O53" s="51"/>
      <c r="P53" s="51"/>
      <c r="Q53" s="51"/>
      <c r="R53" s="51"/>
      <c r="S53" s="51"/>
      <c r="T53" s="51"/>
      <c r="U53" s="51"/>
      <c r="V53" s="51"/>
      <c r="W53" s="51"/>
      <c r="X53" s="51"/>
      <c r="Y53" s="51"/>
    </row>
    <row r="54" spans="1:25" s="49" customFormat="1" ht="15.75" customHeight="1" thickBot="1" x14ac:dyDescent="0.35">
      <c r="A54" s="677"/>
      <c r="B54" s="149" t="s">
        <v>134</v>
      </c>
      <c r="C54" s="320">
        <f>'Urban_degree of utilization'!$AF$13</f>
        <v>0.45452490693499148</v>
      </c>
      <c r="D54" s="321">
        <f>'Urban_degree of utilization'!$T$13</f>
        <v>0.33399999999999996</v>
      </c>
      <c r="F54" s="51"/>
      <c r="G54" s="51"/>
      <c r="H54" s="51"/>
      <c r="I54" s="51"/>
      <c r="J54" s="51"/>
      <c r="K54" s="51"/>
      <c r="M54" s="51"/>
      <c r="N54" s="51"/>
      <c r="O54" s="51"/>
      <c r="P54" s="51"/>
      <c r="Q54" s="51"/>
      <c r="R54" s="51"/>
      <c r="S54" s="51"/>
      <c r="T54" s="51"/>
      <c r="U54" s="51"/>
      <c r="V54" s="51"/>
      <c r="W54" s="51"/>
      <c r="X54" s="51"/>
      <c r="Y54" s="51"/>
    </row>
    <row r="55" spans="1:25" s="49" customFormat="1" x14ac:dyDescent="0.3">
      <c r="A55" s="449"/>
      <c r="B55" s="110"/>
      <c r="C55" s="132"/>
      <c r="F55" s="51"/>
      <c r="G55" s="51"/>
      <c r="H55" s="51"/>
      <c r="I55" s="51"/>
      <c r="J55" s="51"/>
      <c r="K55" s="51"/>
      <c r="M55" s="51"/>
      <c r="N55" s="51"/>
      <c r="O55" s="51"/>
      <c r="P55" s="51"/>
      <c r="Q55" s="51"/>
      <c r="R55" s="51"/>
      <c r="S55" s="51"/>
      <c r="T55" s="51"/>
      <c r="U55" s="51"/>
      <c r="V55" s="51"/>
      <c r="W55" s="51"/>
      <c r="X55" s="51"/>
      <c r="Y55" s="51"/>
    </row>
    <row r="56" spans="1:25" s="49" customFormat="1" ht="16.2" thickBot="1" x14ac:dyDescent="0.35">
      <c r="A56" s="110"/>
      <c r="B56" s="132"/>
      <c r="D56" s="134"/>
      <c r="F56" s="111"/>
      <c r="G56" s="112"/>
      <c r="H56" s="51"/>
      <c r="I56" s="51"/>
      <c r="J56" s="51"/>
      <c r="K56" s="51"/>
    </row>
    <row r="57" spans="1:25" s="49" customFormat="1" ht="48" customHeight="1" x14ac:dyDescent="0.3">
      <c r="A57" s="143" t="s">
        <v>223</v>
      </c>
      <c r="B57" s="147" t="s">
        <v>107</v>
      </c>
      <c r="C57" s="144" t="s">
        <v>108</v>
      </c>
      <c r="D57" s="134"/>
      <c r="F57" s="111"/>
      <c r="G57" s="112"/>
      <c r="H57" s="51"/>
      <c r="I57" s="51"/>
      <c r="J57" s="51"/>
      <c r="K57" s="51"/>
    </row>
    <row r="58" spans="1:25" s="49" customFormat="1" ht="16.2" thickBot="1" x14ac:dyDescent="0.35">
      <c r="A58" s="142" t="s">
        <v>109</v>
      </c>
      <c r="B58" s="322">
        <f>Population!$E$9</f>
        <v>0.10460187905303214</v>
      </c>
      <c r="C58" s="323">
        <f>Population!$C$9</f>
        <v>0.11294983570134452</v>
      </c>
      <c r="D58" s="134"/>
      <c r="F58" s="111"/>
      <c r="G58" s="112"/>
      <c r="H58" s="51"/>
      <c r="I58" s="51"/>
      <c r="J58" s="51"/>
      <c r="K58" s="51"/>
    </row>
    <row r="59" spans="1:25" s="49" customFormat="1" x14ac:dyDescent="0.3">
      <c r="A59" s="133"/>
      <c r="B59" s="133"/>
      <c r="C59" s="133"/>
      <c r="E59" s="110"/>
      <c r="F59" s="112"/>
      <c r="G59" s="51"/>
      <c r="H59" s="51"/>
      <c r="I59" s="51"/>
      <c r="J59" s="51"/>
    </row>
    <row r="60" spans="1:25" s="49" customFormat="1" ht="16.2" thickBot="1" x14ac:dyDescent="0.35">
      <c r="A60" s="109"/>
      <c r="B60" s="133"/>
      <c r="C60" s="133"/>
      <c r="D60" s="133"/>
      <c r="E60" s="133"/>
      <c r="F60" s="133"/>
      <c r="G60" s="133"/>
      <c r="H60" s="133"/>
      <c r="I60" s="133"/>
      <c r="J60" s="133"/>
      <c r="K60" s="133"/>
      <c r="L60" s="133"/>
      <c r="M60" s="133"/>
      <c r="N60" s="133"/>
      <c r="O60" s="133"/>
      <c r="P60" s="133"/>
      <c r="Q60" s="133"/>
      <c r="R60" s="133"/>
      <c r="T60" s="482"/>
      <c r="U60" s="482"/>
      <c r="V60" s="482"/>
    </row>
    <row r="61" spans="1:25" s="49" customFormat="1" ht="16.2" thickBot="1" x14ac:dyDescent="0.35">
      <c r="A61" s="678" t="s">
        <v>65</v>
      </c>
      <c r="B61" s="679"/>
      <c r="C61" s="451"/>
      <c r="D61" s="451"/>
      <c r="E61" s="451"/>
      <c r="F61" s="396"/>
      <c r="G61" s="397"/>
      <c r="H61" s="396"/>
      <c r="I61" s="396"/>
      <c r="J61" s="396"/>
      <c r="K61" s="396"/>
      <c r="L61" s="397"/>
      <c r="M61" s="397"/>
      <c r="N61" s="398"/>
      <c r="O61" s="398"/>
      <c r="P61" s="398"/>
      <c r="Q61" s="398"/>
      <c r="R61" s="397"/>
      <c r="S61" s="475"/>
      <c r="T61" s="483"/>
      <c r="U61" s="483"/>
      <c r="V61" s="484"/>
    </row>
    <row r="62" spans="1:25" s="49" customFormat="1" ht="108" customHeight="1" x14ac:dyDescent="0.3">
      <c r="A62" s="680" t="s">
        <v>13</v>
      </c>
      <c r="B62" s="669" t="s">
        <v>110</v>
      </c>
      <c r="C62" s="669" t="s">
        <v>111</v>
      </c>
      <c r="D62" s="669" t="s">
        <v>14</v>
      </c>
      <c r="E62" s="657" t="s">
        <v>104</v>
      </c>
      <c r="F62" s="669" t="s">
        <v>178</v>
      </c>
      <c r="G62" s="669"/>
      <c r="H62" s="669" t="s">
        <v>103</v>
      </c>
      <c r="I62" s="650" t="s">
        <v>62</v>
      </c>
      <c r="J62" s="651"/>
      <c r="K62" s="651"/>
      <c r="L62" s="651"/>
      <c r="M62" s="651"/>
      <c r="N62" s="651"/>
      <c r="O62" s="651"/>
      <c r="P62" s="651"/>
      <c r="Q62" s="651"/>
      <c r="R62" s="651"/>
      <c r="S62" s="651"/>
      <c r="T62" s="651"/>
      <c r="U62" s="651"/>
      <c r="V62" s="652"/>
    </row>
    <row r="63" spans="1:25" s="49" customFormat="1" x14ac:dyDescent="0.3">
      <c r="A63" s="668"/>
      <c r="B63" s="656"/>
      <c r="C63" s="656"/>
      <c r="D63" s="656"/>
      <c r="E63" s="659"/>
      <c r="F63" s="656"/>
      <c r="G63" s="656"/>
      <c r="H63" s="656"/>
      <c r="I63" s="446">
        <v>2005</v>
      </c>
      <c r="J63" s="446">
        <v>2006</v>
      </c>
      <c r="K63" s="446">
        <v>2007</v>
      </c>
      <c r="L63" s="446">
        <v>2008</v>
      </c>
      <c r="M63" s="446">
        <v>2009</v>
      </c>
      <c r="N63" s="446">
        <v>2010</v>
      </c>
      <c r="O63" s="446">
        <v>2011</v>
      </c>
      <c r="P63" s="446">
        <v>2012</v>
      </c>
      <c r="Q63" s="446">
        <v>2013</v>
      </c>
      <c r="R63" s="446">
        <v>2014</v>
      </c>
      <c r="S63" s="450">
        <v>2015</v>
      </c>
      <c r="T63" s="450">
        <v>2016</v>
      </c>
      <c r="U63" s="450">
        <v>2017</v>
      </c>
      <c r="V63" s="452">
        <v>2018</v>
      </c>
    </row>
    <row r="64" spans="1:25" s="45" customFormat="1" x14ac:dyDescent="0.3">
      <c r="A64" s="663" t="s">
        <v>109</v>
      </c>
      <c r="B64" s="661">
        <f>B58</f>
        <v>0.10460187905303214</v>
      </c>
      <c r="C64" s="666">
        <f>C58</f>
        <v>0.11294983570134452</v>
      </c>
      <c r="D64" s="153" t="s">
        <v>15</v>
      </c>
      <c r="E64" s="454">
        <f>C50</f>
        <v>0.36075394321766563</v>
      </c>
      <c r="F64" s="670">
        <f>D50</f>
        <v>0.52700000000000002</v>
      </c>
      <c r="G64" s="670"/>
      <c r="H64" s="154">
        <f>B44*A31</f>
        <v>0.3</v>
      </c>
      <c r="I64" s="155">
        <f t="shared" ref="I64:N64" si="2">($B$64*$E64*$H64)*(C27-$A$34)</f>
        <v>9698594.1465281658</v>
      </c>
      <c r="J64" s="155">
        <f t="shared" si="2"/>
        <v>9922404.267988313</v>
      </c>
      <c r="K64" s="155">
        <f t="shared" si="2"/>
        <v>10146214.389448456</v>
      </c>
      <c r="L64" s="155">
        <f t="shared" si="2"/>
        <v>10370024.510908604</v>
      </c>
      <c r="M64" s="155">
        <f t="shared" si="2"/>
        <v>10593834.632368749</v>
      </c>
      <c r="N64" s="155">
        <f t="shared" si="2"/>
        <v>10817644.753828894</v>
      </c>
      <c r="O64" s="155">
        <f t="shared" ref="O64:V64" si="3">($C$64*$F64*$H64)*(I27-$A$34)</f>
        <v>17000845.538817026</v>
      </c>
      <c r="P64" s="155">
        <f t="shared" si="3"/>
        <v>17433062.788245425</v>
      </c>
      <c r="Q64" s="155">
        <f t="shared" si="3"/>
        <v>17865280.037673824</v>
      </c>
      <c r="R64" s="155">
        <f t="shared" si="3"/>
        <v>18297497.287102226</v>
      </c>
      <c r="S64" s="462">
        <f t="shared" si="3"/>
        <v>18729714.536530621</v>
      </c>
      <c r="T64" s="462">
        <f t="shared" si="3"/>
        <v>19172920.165935587</v>
      </c>
      <c r="U64" s="462">
        <f t="shared" si="3"/>
        <v>19627114.17531712</v>
      </c>
      <c r="V64" s="156">
        <f t="shared" si="3"/>
        <v>20092296.564675223</v>
      </c>
    </row>
    <row r="65" spans="1:22" s="45" customFormat="1" x14ac:dyDescent="0.3">
      <c r="A65" s="663"/>
      <c r="B65" s="661"/>
      <c r="C65" s="666"/>
      <c r="D65" s="153" t="s">
        <v>16</v>
      </c>
      <c r="E65" s="455">
        <f t="shared" ref="E65:E66" si="4">C51</f>
        <v>0.114</v>
      </c>
      <c r="F65" s="662">
        <f>D51</f>
        <v>4.4999999999999998E-2</v>
      </c>
      <c r="G65" s="662"/>
      <c r="H65" s="154">
        <f>B46*A31</f>
        <v>0.06</v>
      </c>
      <c r="I65" s="155">
        <f t="shared" ref="I65:N65" si="5">($B$64*$E$65*$H$65)*(C27-$A$34)</f>
        <v>612960.58074525802</v>
      </c>
      <c r="J65" s="155">
        <f t="shared" si="5"/>
        <v>627105.59804923367</v>
      </c>
      <c r="K65" s="155">
        <f t="shared" si="5"/>
        <v>641250.61535320932</v>
      </c>
      <c r="L65" s="155">
        <f t="shared" si="5"/>
        <v>655395.63265718496</v>
      </c>
      <c r="M65" s="155">
        <f t="shared" si="5"/>
        <v>669540.6499611605</v>
      </c>
      <c r="N65" s="155">
        <f t="shared" si="5"/>
        <v>683685.66726513614</v>
      </c>
      <c r="O65" s="155">
        <f t="shared" ref="O65:V65" si="6">($C$64*$F$65*$H$65)*(I27-$A$34)</f>
        <v>290337.02058700798</v>
      </c>
      <c r="P65" s="155">
        <f t="shared" si="6"/>
        <v>297718.33983720833</v>
      </c>
      <c r="Q65" s="155">
        <f t="shared" si="6"/>
        <v>305099.65908740868</v>
      </c>
      <c r="R65" s="155">
        <f t="shared" si="6"/>
        <v>312480.97833760909</v>
      </c>
      <c r="S65" s="462">
        <f t="shared" si="6"/>
        <v>319862.29758780939</v>
      </c>
      <c r="T65" s="462">
        <f t="shared" si="6"/>
        <v>327431.27418106311</v>
      </c>
      <c r="U65" s="462">
        <f t="shared" si="6"/>
        <v>335187.9081173701</v>
      </c>
      <c r="V65" s="156">
        <f t="shared" si="6"/>
        <v>343132.19939673052</v>
      </c>
    </row>
    <row r="66" spans="1:22" s="45" customFormat="1" x14ac:dyDescent="0.3">
      <c r="A66" s="663"/>
      <c r="B66" s="661"/>
      <c r="C66" s="666"/>
      <c r="D66" s="153" t="s">
        <v>176</v>
      </c>
      <c r="E66" s="455">
        <f t="shared" si="4"/>
        <v>2.1434083601286173E-2</v>
      </c>
      <c r="F66" s="661">
        <f>D52</f>
        <v>2.1999999999999999E-2</v>
      </c>
      <c r="G66" s="661"/>
      <c r="H66" s="154">
        <f>B45*A31</f>
        <v>0.3</v>
      </c>
      <c r="I66" s="155">
        <f t="shared" ref="I66:N66" si="7">($B$64*$E$66*$H$66)*(C27-$A$34)</f>
        <v>576238.96192924492</v>
      </c>
      <c r="J66" s="155">
        <f t="shared" si="7"/>
        <v>589536.57085183496</v>
      </c>
      <c r="K66" s="155">
        <f t="shared" si="7"/>
        <v>602834.17977442499</v>
      </c>
      <c r="L66" s="155">
        <f t="shared" si="7"/>
        <v>616131.78869701514</v>
      </c>
      <c r="M66" s="155">
        <f t="shared" si="7"/>
        <v>629429.39761960506</v>
      </c>
      <c r="N66" s="155">
        <f t="shared" si="7"/>
        <v>642727.0065421951</v>
      </c>
      <c r="O66" s="155">
        <f t="shared" ref="O66:V66" si="8">($C$64*$F$66*$H$66)*(I27-$A$34)</f>
        <v>709712.7169904639</v>
      </c>
      <c r="P66" s="155">
        <f t="shared" si="8"/>
        <v>727755.94182428694</v>
      </c>
      <c r="Q66" s="155">
        <f t="shared" si="8"/>
        <v>745799.1666581101</v>
      </c>
      <c r="R66" s="155">
        <f t="shared" si="8"/>
        <v>763842.39149193338</v>
      </c>
      <c r="S66" s="462">
        <f t="shared" si="8"/>
        <v>781885.61632575619</v>
      </c>
      <c r="T66" s="462">
        <f t="shared" si="8"/>
        <v>800387.55910926533</v>
      </c>
      <c r="U66" s="462">
        <f t="shared" si="8"/>
        <v>819348.21984246024</v>
      </c>
      <c r="V66" s="156">
        <f t="shared" si="8"/>
        <v>838767.59852534113</v>
      </c>
    </row>
    <row r="67" spans="1:22" s="45" customFormat="1" x14ac:dyDescent="0.3">
      <c r="A67" s="663"/>
      <c r="B67" s="661"/>
      <c r="C67" s="666"/>
      <c r="D67" s="153" t="s">
        <v>177</v>
      </c>
      <c r="E67" s="455">
        <f>C54</f>
        <v>0.45452490693499148</v>
      </c>
      <c r="F67" s="661">
        <f>D54</f>
        <v>0.33399999999999996</v>
      </c>
      <c r="G67" s="661"/>
      <c r="H67" s="154">
        <f>B42*A31</f>
        <v>0.06</v>
      </c>
      <c r="I67" s="155">
        <f t="shared" ref="I67:N67" si="9">($B$64*$E$67*$H$67)*(C27-$A$34)</f>
        <v>2443910.9729654104</v>
      </c>
      <c r="J67" s="155">
        <f t="shared" si="9"/>
        <v>2500308.013962633</v>
      </c>
      <c r="K67" s="155">
        <f t="shared" si="9"/>
        <v>2556705.054959855</v>
      </c>
      <c r="L67" s="155">
        <f t="shared" si="9"/>
        <v>2613102.095957078</v>
      </c>
      <c r="M67" s="155">
        <f t="shared" si="9"/>
        <v>2669499.1369543001</v>
      </c>
      <c r="N67" s="155">
        <f t="shared" si="9"/>
        <v>2725896.1779515226</v>
      </c>
      <c r="O67" s="155">
        <f t="shared" ref="O67:V67" si="10">($C$64*$F$67*$H$67)*(I27-$A$34)</f>
        <v>2154945.8861346813</v>
      </c>
      <c r="P67" s="155">
        <f t="shared" si="10"/>
        <v>2209731.677902835</v>
      </c>
      <c r="Q67" s="155">
        <f t="shared" si="10"/>
        <v>2264517.4696709886</v>
      </c>
      <c r="R67" s="155">
        <f t="shared" si="10"/>
        <v>2319303.2614391432</v>
      </c>
      <c r="S67" s="462">
        <f t="shared" si="10"/>
        <v>2374089.0532072964</v>
      </c>
      <c r="T67" s="462">
        <f t="shared" si="10"/>
        <v>2430267.6794772237</v>
      </c>
      <c r="U67" s="462">
        <f t="shared" si="10"/>
        <v>2487839.1402489245</v>
      </c>
      <c r="V67" s="156">
        <f t="shared" si="10"/>
        <v>2546803.4355223998</v>
      </c>
    </row>
    <row r="68" spans="1:22" s="49" customFormat="1" ht="108" customHeight="1" x14ac:dyDescent="0.3">
      <c r="A68" s="668" t="s">
        <v>13</v>
      </c>
      <c r="B68" s="656" t="s">
        <v>110</v>
      </c>
      <c r="C68" s="656" t="s">
        <v>111</v>
      </c>
      <c r="D68" s="656" t="s">
        <v>14</v>
      </c>
      <c r="E68" s="653" t="s">
        <v>438</v>
      </c>
      <c r="F68" s="656" t="s">
        <v>436</v>
      </c>
      <c r="G68" s="656" t="s">
        <v>437</v>
      </c>
      <c r="H68" s="656" t="s">
        <v>103</v>
      </c>
      <c r="I68" s="653" t="s">
        <v>62</v>
      </c>
      <c r="J68" s="654"/>
      <c r="K68" s="654"/>
      <c r="L68" s="654"/>
      <c r="M68" s="654"/>
      <c r="N68" s="654"/>
      <c r="O68" s="654"/>
      <c r="P68" s="654"/>
      <c r="Q68" s="654"/>
      <c r="R68" s="654"/>
      <c r="S68" s="654"/>
      <c r="T68" s="654"/>
      <c r="U68" s="654"/>
      <c r="V68" s="655"/>
    </row>
    <row r="69" spans="1:22" s="49" customFormat="1" x14ac:dyDescent="0.3">
      <c r="A69" s="668"/>
      <c r="B69" s="656"/>
      <c r="C69" s="656"/>
      <c r="D69" s="656"/>
      <c r="E69" s="650"/>
      <c r="F69" s="656"/>
      <c r="G69" s="656"/>
      <c r="H69" s="656"/>
      <c r="I69" s="446">
        <v>2005</v>
      </c>
      <c r="J69" s="446">
        <v>2006</v>
      </c>
      <c r="K69" s="446">
        <v>2007</v>
      </c>
      <c r="L69" s="446">
        <v>2008</v>
      </c>
      <c r="M69" s="446">
        <v>2009</v>
      </c>
      <c r="N69" s="446">
        <v>2010</v>
      </c>
      <c r="O69" s="446">
        <v>2011</v>
      </c>
      <c r="P69" s="446">
        <v>2012</v>
      </c>
      <c r="Q69" s="446">
        <v>2013</v>
      </c>
      <c r="R69" s="446">
        <v>2014</v>
      </c>
      <c r="S69" s="450">
        <v>2015</v>
      </c>
      <c r="T69" s="450">
        <v>2016</v>
      </c>
      <c r="U69" s="450">
        <v>2017</v>
      </c>
      <c r="V69" s="452">
        <v>2018</v>
      </c>
    </row>
    <row r="70" spans="1:22" s="45" customFormat="1" ht="31.2" x14ac:dyDescent="0.3">
      <c r="A70" s="663" t="s">
        <v>109</v>
      </c>
      <c r="B70" s="661">
        <f>B58</f>
        <v>0.10460187905303214</v>
      </c>
      <c r="C70" s="666">
        <f>C58</f>
        <v>0.11294983570134452</v>
      </c>
      <c r="D70" s="153" t="s">
        <v>63</v>
      </c>
      <c r="E70" s="491">
        <f>C53*'STP status'!H10</f>
        <v>7.2748437263552436E-4</v>
      </c>
      <c r="F70" s="472">
        <f>D53*'STP status'!K10</f>
        <v>1.4452027298273783E-2</v>
      </c>
      <c r="G70" s="472">
        <f>D53*'STP status'!N10</f>
        <v>0</v>
      </c>
      <c r="H70" s="154">
        <f>B41*A31</f>
        <v>0.3</v>
      </c>
      <c r="I70" s="155">
        <f t="shared" ref="I70:N70" si="11">($B$70*$E$70*$H$70)*(C23-$A$34)</f>
        <v>1267.4036294777286</v>
      </c>
      <c r="J70" s="155">
        <f t="shared" si="11"/>
        <v>1296.6509364550993</v>
      </c>
      <c r="K70" s="155">
        <f t="shared" si="11"/>
        <v>1325.8982434324698</v>
      </c>
      <c r="L70" s="155">
        <f t="shared" si="11"/>
        <v>1355.1455504098408</v>
      </c>
      <c r="M70" s="155">
        <f t="shared" si="11"/>
        <v>1384.3928573872113</v>
      </c>
      <c r="N70" s="155">
        <f t="shared" si="11"/>
        <v>1413.640164364582</v>
      </c>
      <c r="O70" s="155">
        <f>($C$70*$F$70*$H$70)*(I23-$A$34)</f>
        <v>45215.070551971083</v>
      </c>
      <c r="P70" s="155">
        <f>($C$70*$F$70*$H$70)*(J23-$A$34)</f>
        <v>46364.585932371614</v>
      </c>
      <c r="Q70" s="155">
        <f>($C$70*$F$70*$H$70)*(K23-$A$34)</f>
        <v>47514.101312772153</v>
      </c>
      <c r="R70" s="155">
        <f>($C$70*$F$70*$H$70)*(L23-$A$34)</f>
        <v>48663.616693172684</v>
      </c>
      <c r="S70" s="462">
        <f>($C$70*$F$70*$H$70)*(M23-$A$34)</f>
        <v>49813.132073573215</v>
      </c>
      <c r="T70" s="462">
        <f>($C$70*$G$70*$H$70)*(N23-$A$34)</f>
        <v>0</v>
      </c>
      <c r="U70" s="462">
        <f>($C$70*$G$70*$H$70)*(O23-$A$34)</f>
        <v>0</v>
      </c>
      <c r="V70" s="156">
        <f>($C$70*$G$70*$H$70)*(P23-$A$34)</f>
        <v>0</v>
      </c>
    </row>
    <row r="71" spans="1:22" s="45" customFormat="1" ht="31.2" x14ac:dyDescent="0.3">
      <c r="A71" s="663"/>
      <c r="B71" s="661"/>
      <c r="C71" s="666"/>
      <c r="D71" s="153" t="s">
        <v>64</v>
      </c>
      <c r="E71" s="492">
        <f>(C53-E70)*'STP status'!G10</f>
        <v>0</v>
      </c>
      <c r="F71" s="479">
        <f>(D53-F70)*'STP status'!J10</f>
        <v>0</v>
      </c>
      <c r="G71" s="464">
        <f>(D53-G70)*'STP status'!M10</f>
        <v>0</v>
      </c>
      <c r="H71" s="154">
        <f>B38*A31</f>
        <v>0.48</v>
      </c>
      <c r="I71" s="155">
        <f t="shared" ref="I71:N71" si="12">($B$70*$E$71*$H$71)*(C23-$A$34)</f>
        <v>0</v>
      </c>
      <c r="J71" s="155">
        <f t="shared" si="12"/>
        <v>0</v>
      </c>
      <c r="K71" s="155">
        <f t="shared" si="12"/>
        <v>0</v>
      </c>
      <c r="L71" s="155">
        <f t="shared" si="12"/>
        <v>0</v>
      </c>
      <c r="M71" s="155">
        <f t="shared" si="12"/>
        <v>0</v>
      </c>
      <c r="N71" s="155">
        <f t="shared" si="12"/>
        <v>0</v>
      </c>
      <c r="O71" s="155">
        <f>($C$70*$F$71*$H$71)*(I23-$A$34)</f>
        <v>0</v>
      </c>
      <c r="P71" s="155">
        <f>($C$70*$F$71*$H$71)*(J23-$A$34)</f>
        <v>0</v>
      </c>
      <c r="Q71" s="155">
        <f>($C$70*$F$71*$H$71)*(K23-$A$34)</f>
        <v>0</v>
      </c>
      <c r="R71" s="155">
        <f>($C$70*$F$71*$H$71)*(L23-$A$34)</f>
        <v>0</v>
      </c>
      <c r="S71" s="462">
        <f>($C$70*$F$71*$H$71)*(M23-$A$34)</f>
        <v>0</v>
      </c>
      <c r="T71" s="462">
        <f>($C$70*$G$71*$H$71)*(N23-$A$34)</f>
        <v>0</v>
      </c>
      <c r="U71" s="462">
        <f>($C$70*$G$71*$H$71)*(O23-$A$34)</f>
        <v>0</v>
      </c>
      <c r="V71" s="156">
        <f>($C$70*$G$71*$H$71)*(P23-$A$34)</f>
        <v>0</v>
      </c>
    </row>
    <row r="72" spans="1:22" s="45" customFormat="1" ht="31.8" thickBot="1" x14ac:dyDescent="0.35">
      <c r="A72" s="664"/>
      <c r="B72" s="665"/>
      <c r="C72" s="667"/>
      <c r="D72" s="159" t="s">
        <v>105</v>
      </c>
      <c r="E72" s="493">
        <f>(C53-E70)*'STP status'!F10</f>
        <v>4.8559581873421249E-2</v>
      </c>
      <c r="F72" s="480">
        <f>(D53-F70)*'STP status'!I10</f>
        <v>5.7547972701726208E-2</v>
      </c>
      <c r="G72" s="481">
        <f>(D53-G70)*'STP status'!L10</f>
        <v>7.1999999999999995E-2</v>
      </c>
      <c r="H72" s="160">
        <f>B39*A31</f>
        <v>0.18</v>
      </c>
      <c r="I72" s="161">
        <f t="shared" ref="I72:N72" si="13">($B$70*$E$72*$H$72)*(C23-$A$34)</f>
        <v>50759.515360583027</v>
      </c>
      <c r="J72" s="161">
        <f t="shared" si="13"/>
        <v>51930.870005026722</v>
      </c>
      <c r="K72" s="161">
        <f t="shared" si="13"/>
        <v>53102.224649470416</v>
      </c>
      <c r="L72" s="161">
        <f t="shared" si="13"/>
        <v>54273.579293914117</v>
      </c>
      <c r="M72" s="161">
        <f t="shared" si="13"/>
        <v>55444.933938357804</v>
      </c>
      <c r="N72" s="161">
        <f t="shared" si="13"/>
        <v>56616.288582801506</v>
      </c>
      <c r="O72" s="161">
        <f>($C$70*$F$72*$H$72)*(I23-$A$34)</f>
        <v>108027.84656276932</v>
      </c>
      <c r="P72" s="161">
        <f>($C$70*$F$72*$H$72)*(J23-$A$34)</f>
        <v>110774.26870962227</v>
      </c>
      <c r="Q72" s="161">
        <f>($C$70*$F$72*$H$72)*(K23-$A$34)</f>
        <v>113520.69085647522</v>
      </c>
      <c r="R72" s="161">
        <f>($C$70*$F$72*$H$72)*(L23-$A$34)</f>
        <v>116267.1130033282</v>
      </c>
      <c r="S72" s="463">
        <f>($C$70*$F$72*$H$72)*(M23-$A$34)</f>
        <v>119013.53515018114</v>
      </c>
      <c r="T72" s="463">
        <f>($C$70*$G$72*$H$72)*(N23-$A$34)</f>
        <v>152424.90349808108</v>
      </c>
      <c r="U72" s="463">
        <f>($C$70*$G$72*$H$72)*(O23-$A$34)</f>
        <v>156035.75033049987</v>
      </c>
      <c r="V72" s="162">
        <f>($C$70*$G$72*$H$72)*(P23-$A$34)</f>
        <v>159733.95489158141</v>
      </c>
    </row>
    <row r="73" spans="1:22" s="45" customFormat="1" x14ac:dyDescent="0.3">
      <c r="A73" s="131"/>
      <c r="B73" s="47"/>
      <c r="C73" s="47"/>
      <c r="D73" s="47"/>
      <c r="E73" s="324"/>
      <c r="F73" s="48"/>
      <c r="G73" s="476"/>
      <c r="H73" s="48"/>
      <c r="I73" s="48"/>
      <c r="J73" s="48"/>
    </row>
    <row r="74" spans="1:22" s="114" customFormat="1" x14ac:dyDescent="0.3">
      <c r="A74" s="68"/>
      <c r="B74" s="56"/>
      <c r="C74" s="56"/>
      <c r="D74" s="56"/>
      <c r="E74" s="56"/>
      <c r="F74" s="113"/>
      <c r="G74" s="113"/>
      <c r="H74" s="113"/>
      <c r="I74" s="113"/>
      <c r="J74" s="113"/>
    </row>
    <row r="75" spans="1:22" ht="47.25" customHeight="1" x14ac:dyDescent="0.3">
      <c r="A75" s="656" t="s">
        <v>357</v>
      </c>
      <c r="B75" s="656"/>
      <c r="C75" s="392">
        <v>2005</v>
      </c>
      <c r="D75" s="392">
        <v>2006</v>
      </c>
      <c r="E75" s="446">
        <v>2007</v>
      </c>
      <c r="F75" s="446">
        <v>2008</v>
      </c>
      <c r="G75" s="446">
        <v>2009</v>
      </c>
      <c r="H75" s="446">
        <v>2010</v>
      </c>
      <c r="I75" s="446">
        <v>2011</v>
      </c>
      <c r="J75" s="446">
        <v>2012</v>
      </c>
      <c r="K75" s="446">
        <v>2013</v>
      </c>
      <c r="L75" s="446">
        <v>2014</v>
      </c>
      <c r="M75" s="450">
        <v>2015</v>
      </c>
      <c r="N75" s="450">
        <v>2016</v>
      </c>
      <c r="O75" s="446">
        <v>2017</v>
      </c>
      <c r="P75" s="513">
        <v>2018</v>
      </c>
    </row>
    <row r="76" spans="1:22" x14ac:dyDescent="0.3">
      <c r="A76" s="393"/>
      <c r="B76" s="394"/>
      <c r="C76" s="395">
        <f>(SUM(I64:I67)+SUM(I70:I72))/10^3</f>
        <v>13383.731581158139</v>
      </c>
      <c r="D76" s="395">
        <f>(SUM(J64:J67)+SUM(J70:J72))/10^3</f>
        <v>13692.581971793496</v>
      </c>
      <c r="E76" s="395">
        <f>(SUM(K64:K67)+SUM(K70:K72))/10^3</f>
        <v>14001.43236242885</v>
      </c>
      <c r="F76" s="395">
        <f t="shared" ref="F76:P76" si="14">(SUM(L64:L67)+SUM(L70:L72))/10^3</f>
        <v>14310.282753064206</v>
      </c>
      <c r="G76" s="395">
        <f t="shared" si="14"/>
        <v>14619.133143699561</v>
      </c>
      <c r="H76" s="395">
        <f t="shared" si="14"/>
        <v>14927.983534334913</v>
      </c>
      <c r="I76" s="395">
        <f t="shared" si="14"/>
        <v>20309.084079643919</v>
      </c>
      <c r="J76" s="395">
        <f t="shared" si="14"/>
        <v>20825.407602451749</v>
      </c>
      <c r="K76" s="395">
        <f t="shared" si="14"/>
        <v>21341.731125259579</v>
      </c>
      <c r="L76" s="395">
        <f t="shared" si="14"/>
        <v>21858.054648067417</v>
      </c>
      <c r="M76" s="395">
        <f t="shared" si="14"/>
        <v>22374.378170875236</v>
      </c>
      <c r="N76" s="395">
        <f t="shared" si="14"/>
        <v>22883.431582201221</v>
      </c>
      <c r="O76" s="395">
        <f t="shared" si="14"/>
        <v>23425.525193856374</v>
      </c>
      <c r="P76" s="395">
        <f t="shared" si="14"/>
        <v>23980.733753011275</v>
      </c>
      <c r="Q76" s="395"/>
    </row>
    <row r="77" spans="1:22" x14ac:dyDescent="0.3">
      <c r="A77" s="68"/>
      <c r="B77" s="69"/>
      <c r="C77" s="410"/>
      <c r="D77" s="69"/>
      <c r="E77" s="120"/>
      <c r="F77" s="121"/>
      <c r="G77" s="121"/>
      <c r="H77" s="121"/>
      <c r="I77" s="121"/>
    </row>
    <row r="78" spans="1:22" ht="47.25" customHeight="1" x14ac:dyDescent="0.3">
      <c r="A78" s="656" t="s">
        <v>112</v>
      </c>
      <c r="B78" s="656"/>
      <c r="C78" s="392">
        <v>2005</v>
      </c>
      <c r="D78" s="392">
        <v>2006</v>
      </c>
      <c r="E78" s="501">
        <v>2007</v>
      </c>
      <c r="F78" s="501">
        <v>2008</v>
      </c>
      <c r="G78" s="501">
        <v>2009</v>
      </c>
      <c r="H78" s="501">
        <v>2010</v>
      </c>
      <c r="I78" s="501">
        <v>2011</v>
      </c>
      <c r="J78" s="501">
        <v>2012</v>
      </c>
      <c r="K78" s="501">
        <v>2013</v>
      </c>
      <c r="L78" s="501">
        <v>2014</v>
      </c>
      <c r="M78" s="513">
        <v>2015</v>
      </c>
      <c r="N78" s="513">
        <v>2016</v>
      </c>
      <c r="O78" s="501">
        <v>2017</v>
      </c>
      <c r="P78" s="513">
        <v>2018</v>
      </c>
    </row>
    <row r="79" spans="1:22" x14ac:dyDescent="0.3">
      <c r="A79" s="393"/>
      <c r="B79" s="394"/>
      <c r="C79" s="395">
        <f t="shared" ref="C79:P79" si="15">C76*21</f>
        <v>281058.36320432095</v>
      </c>
      <c r="D79" s="395">
        <f t="shared" si="15"/>
        <v>287544.22140766343</v>
      </c>
      <c r="E79" s="395">
        <f t="shared" si="15"/>
        <v>294030.07961100584</v>
      </c>
      <c r="F79" s="395">
        <f t="shared" si="15"/>
        <v>300515.93781434832</v>
      </c>
      <c r="G79" s="395">
        <f t="shared" si="15"/>
        <v>307001.79601769079</v>
      </c>
      <c r="H79" s="395">
        <f t="shared" si="15"/>
        <v>313487.65422103315</v>
      </c>
      <c r="I79" s="395">
        <f t="shared" si="15"/>
        <v>426490.76567252231</v>
      </c>
      <c r="J79" s="395">
        <f t="shared" si="15"/>
        <v>437333.55965148675</v>
      </c>
      <c r="K79" s="395">
        <f t="shared" si="15"/>
        <v>448176.35363045114</v>
      </c>
      <c r="L79" s="395">
        <f t="shared" si="15"/>
        <v>459019.14760941576</v>
      </c>
      <c r="M79" s="395">
        <f t="shared" si="15"/>
        <v>469861.94158837997</v>
      </c>
      <c r="N79" s="395">
        <f t="shared" si="15"/>
        <v>480552.06322622567</v>
      </c>
      <c r="O79" s="395">
        <f t="shared" si="15"/>
        <v>491936.02907098387</v>
      </c>
      <c r="P79" s="395">
        <f t="shared" si="15"/>
        <v>503595.40881323675</v>
      </c>
    </row>
    <row r="81" spans="2:5" x14ac:dyDescent="0.3">
      <c r="B81" s="57"/>
      <c r="C81" s="367"/>
      <c r="D81" s="57"/>
      <c r="E81" s="57"/>
    </row>
    <row r="82" spans="2:5" x14ac:dyDescent="0.3">
      <c r="B82" s="57"/>
      <c r="C82" s="124"/>
      <c r="D82" s="124"/>
      <c r="E82" s="124"/>
    </row>
    <row r="83" spans="2:5" x14ac:dyDescent="0.3">
      <c r="B83" s="57"/>
      <c r="C83" s="124"/>
      <c r="D83" s="124"/>
      <c r="E83" s="124"/>
    </row>
  </sheetData>
  <mergeCells count="33">
    <mergeCell ref="A33:B33"/>
    <mergeCell ref="A48:D48"/>
    <mergeCell ref="A50:A54"/>
    <mergeCell ref="A61:B61"/>
    <mergeCell ref="A62:A63"/>
    <mergeCell ref="B62:B63"/>
    <mergeCell ref="C62:C63"/>
    <mergeCell ref="D62:D63"/>
    <mergeCell ref="E62:E63"/>
    <mergeCell ref="F62:G63"/>
    <mergeCell ref="H62:H63"/>
    <mergeCell ref="I62:V62"/>
    <mergeCell ref="A64:A67"/>
    <mergeCell ref="B64:B67"/>
    <mergeCell ref="C64:C67"/>
    <mergeCell ref="F64:G64"/>
    <mergeCell ref="F65:G65"/>
    <mergeCell ref="F66:G66"/>
    <mergeCell ref="F67:G67"/>
    <mergeCell ref="I68:V68"/>
    <mergeCell ref="A70:A72"/>
    <mergeCell ref="B70:B72"/>
    <mergeCell ref="C70:C72"/>
    <mergeCell ref="A68:A69"/>
    <mergeCell ref="B68:B69"/>
    <mergeCell ref="C68:C69"/>
    <mergeCell ref="D68:D69"/>
    <mergeCell ref="E68:E69"/>
    <mergeCell ref="A75:B75"/>
    <mergeCell ref="A78:B78"/>
    <mergeCell ref="F68:F69"/>
    <mergeCell ref="G68:G69"/>
    <mergeCell ref="H68:H69"/>
  </mergeCells>
  <pageMargins left="0.25" right="0.25" top="0.75" bottom="0.75" header="0.3" footer="0.3"/>
  <pageSetup paperSize="9" scale="35" fitToHeight="0" orientation="landscape"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3"/>
  <dimension ref="C2:E21"/>
  <sheetViews>
    <sheetView topLeftCell="A11" zoomScale="85" zoomScaleNormal="85" workbookViewId="0">
      <selection activeCell="D33" sqref="D33"/>
    </sheetView>
  </sheetViews>
  <sheetFormatPr defaultColWidth="9.33203125" defaultRowHeight="14.4" x14ac:dyDescent="0.3"/>
  <cols>
    <col min="1" max="2" width="9.33203125" style="39"/>
    <col min="3" max="3" width="27.33203125" style="39" customWidth="1"/>
    <col min="4" max="4" width="89" style="39" customWidth="1"/>
    <col min="5" max="16384" width="9.33203125" style="39"/>
  </cols>
  <sheetData>
    <row r="2" spans="3:5" ht="15.6" x14ac:dyDescent="0.3">
      <c r="C2" s="40" t="s">
        <v>90</v>
      </c>
      <c r="D2" s="40"/>
    </row>
    <row r="3" spans="3:5" ht="16.2" thickBot="1" x14ac:dyDescent="0.35">
      <c r="C3" s="40"/>
      <c r="D3" s="40"/>
    </row>
    <row r="4" spans="3:5" ht="15.6" x14ac:dyDescent="0.3">
      <c r="C4" s="253" t="s">
        <v>91</v>
      </c>
      <c r="D4" s="254" t="s">
        <v>92</v>
      </c>
    </row>
    <row r="5" spans="3:5" ht="15.6" x14ac:dyDescent="0.3">
      <c r="C5" s="138" t="s">
        <v>293</v>
      </c>
      <c r="D5" s="139" t="s">
        <v>353</v>
      </c>
    </row>
    <row r="6" spans="3:5" ht="14.25" customHeight="1" x14ac:dyDescent="0.3">
      <c r="C6" s="138" t="s">
        <v>432</v>
      </c>
      <c r="D6" s="168" t="s">
        <v>299</v>
      </c>
    </row>
    <row r="7" spans="3:5" ht="31.2" x14ac:dyDescent="0.3">
      <c r="C7" s="138" t="s">
        <v>294</v>
      </c>
      <c r="D7" s="168" t="s">
        <v>367</v>
      </c>
    </row>
    <row r="8" spans="3:5" ht="15.6" x14ac:dyDescent="0.3">
      <c r="C8" s="138" t="s">
        <v>295</v>
      </c>
      <c r="D8" s="168" t="s">
        <v>368</v>
      </c>
    </row>
    <row r="9" spans="3:5" ht="15.6" x14ac:dyDescent="0.3">
      <c r="C9" s="138" t="s">
        <v>307</v>
      </c>
      <c r="D9" s="168" t="s">
        <v>369</v>
      </c>
    </row>
    <row r="10" spans="3:5" ht="15.6" x14ac:dyDescent="0.3">
      <c r="C10" s="138" t="s">
        <v>296</v>
      </c>
      <c r="D10" s="168" t="s">
        <v>370</v>
      </c>
    </row>
    <row r="11" spans="3:5" ht="15.6" x14ac:dyDescent="0.3">
      <c r="C11" s="138" t="s">
        <v>297</v>
      </c>
      <c r="D11" s="168" t="s">
        <v>371</v>
      </c>
    </row>
    <row r="12" spans="3:5" ht="31.2" x14ac:dyDescent="0.3">
      <c r="C12" s="138" t="s">
        <v>306</v>
      </c>
      <c r="D12" s="168" t="s">
        <v>372</v>
      </c>
    </row>
    <row r="13" spans="3:5" ht="31.2" x14ac:dyDescent="0.3">
      <c r="C13" s="138" t="s">
        <v>309</v>
      </c>
      <c r="D13" s="168" t="s">
        <v>462</v>
      </c>
      <c r="E13" s="377"/>
    </row>
    <row r="14" spans="3:5" ht="15.6" x14ac:dyDescent="0.3">
      <c r="C14" s="138" t="s">
        <v>300</v>
      </c>
      <c r="D14" s="139" t="s">
        <v>304</v>
      </c>
    </row>
    <row r="15" spans="3:5" ht="15.6" x14ac:dyDescent="0.3">
      <c r="C15" s="138" t="s">
        <v>301</v>
      </c>
      <c r="D15" s="139" t="s">
        <v>305</v>
      </c>
    </row>
    <row r="16" spans="3:5" ht="15.6" x14ac:dyDescent="0.3">
      <c r="C16" s="138" t="s">
        <v>302</v>
      </c>
      <c r="D16" s="139" t="s">
        <v>304</v>
      </c>
    </row>
    <row r="17" spans="3:4" ht="15.6" x14ac:dyDescent="0.3">
      <c r="C17" s="138" t="s">
        <v>303</v>
      </c>
      <c r="D17" s="139" t="s">
        <v>305</v>
      </c>
    </row>
    <row r="18" spans="3:4" ht="15.6" x14ac:dyDescent="0.3">
      <c r="C18" s="299" t="s">
        <v>298</v>
      </c>
      <c r="D18" s="169"/>
    </row>
    <row r="19" spans="3:4" ht="15.6" x14ac:dyDescent="0.3">
      <c r="C19" s="138" t="s">
        <v>93</v>
      </c>
      <c r="D19" s="139" t="s">
        <v>354</v>
      </c>
    </row>
    <row r="20" spans="3:4" ht="15.6" x14ac:dyDescent="0.3">
      <c r="C20" s="138" t="s">
        <v>94</v>
      </c>
      <c r="D20" s="139" t="s">
        <v>355</v>
      </c>
    </row>
    <row r="21" spans="3:4" ht="31.8" thickBot="1" x14ac:dyDescent="0.35">
      <c r="C21" s="140" t="s">
        <v>95</v>
      </c>
      <c r="D21" s="425" t="s">
        <v>415</v>
      </c>
    </row>
  </sheetData>
  <pageMargins left="0.7" right="0.7" top="0.75" bottom="0.75" header="0.3" footer="0.3"/>
  <pageSetup paperSize="9" orientation="landscape" horizont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9">
    <tabColor rgb="FFFFC000"/>
    <pageSetUpPr fitToPage="1"/>
  </sheetPr>
  <dimension ref="A1:X48"/>
  <sheetViews>
    <sheetView topLeftCell="I1" zoomScale="85" zoomScaleNormal="85" zoomScalePageLayoutView="80" workbookViewId="0">
      <selection activeCell="N2" sqref="N2:P2"/>
    </sheetView>
  </sheetViews>
  <sheetFormatPr defaultColWidth="8.6640625" defaultRowHeight="15.6" x14ac:dyDescent="0.3"/>
  <cols>
    <col min="1" max="1" width="45.44140625" style="353" customWidth="1"/>
    <col min="2" max="4" width="19.6640625" style="122" customWidth="1"/>
    <col min="5" max="5" width="25.6640625" style="57" customWidth="1"/>
    <col min="6" max="6" width="24.33203125" style="57" customWidth="1"/>
    <col min="7" max="7" width="23" style="57" customWidth="1"/>
    <col min="8" max="8" width="22.33203125" style="57" customWidth="1"/>
    <col min="9" max="9" width="21.6640625" style="57" customWidth="1"/>
    <col min="10" max="10" width="21.33203125" style="57" customWidth="1"/>
    <col min="11" max="11" width="21.44140625" style="57" customWidth="1"/>
    <col min="12" max="12" width="20.6640625" style="57" customWidth="1"/>
    <col min="13" max="13" width="21.6640625" style="57" customWidth="1"/>
    <col min="14" max="14" width="19" style="57" customWidth="1"/>
    <col min="15" max="15" width="17.33203125" style="57" customWidth="1"/>
    <col min="16" max="16" width="18.44140625" style="57" customWidth="1"/>
    <col min="17" max="191" width="8.6640625" style="57"/>
    <col min="192" max="192" width="43.44140625" style="57" customWidth="1"/>
    <col min="193" max="199" width="18.6640625" style="57" customWidth="1"/>
    <col min="200" max="200" width="15.44140625" style="57" customWidth="1"/>
    <col min="201" max="201" width="12.33203125" style="57" customWidth="1"/>
    <col min="202" max="202" width="14.33203125" style="57" customWidth="1"/>
    <col min="203" max="203" width="12.33203125" style="57" customWidth="1"/>
    <col min="204" max="204" width="12.6640625" style="57" customWidth="1"/>
    <col min="205" max="206" width="12.44140625" style="57" customWidth="1"/>
    <col min="207" max="207" width="12.33203125" style="57" customWidth="1"/>
    <col min="208" max="213" width="11.44140625" style="57" bestFit="1" customWidth="1"/>
    <col min="214" max="214" width="13.6640625" style="57" bestFit="1" customWidth="1"/>
    <col min="215" max="219" width="11.44140625" style="57" bestFit="1" customWidth="1"/>
    <col min="220" max="220" width="11.6640625" style="57" customWidth="1"/>
    <col min="221" max="221" width="13.44140625" style="57" bestFit="1" customWidth="1"/>
    <col min="222" max="223" width="11.44140625" style="57" bestFit="1" customWidth="1"/>
    <col min="224" max="224" width="13.6640625" style="57" bestFit="1" customWidth="1"/>
    <col min="225" max="230" width="11.44140625" style="57" bestFit="1" customWidth="1"/>
    <col min="231" max="233" width="11.33203125" style="57" bestFit="1" customWidth="1"/>
    <col min="234" max="234" width="13.6640625" style="57" bestFit="1" customWidth="1"/>
    <col min="235" max="239" width="11.33203125" style="57" bestFit="1" customWidth="1"/>
    <col min="240" max="240" width="13.44140625" style="57" customWidth="1"/>
    <col min="241" max="241" width="11.33203125" style="57" bestFit="1" customWidth="1"/>
    <col min="242" max="242" width="15.33203125" style="57" customWidth="1"/>
    <col min="243" max="243" width="13.33203125" style="57" customWidth="1"/>
    <col min="244" max="244" width="15.6640625" style="57" customWidth="1"/>
    <col min="245" max="245" width="14.6640625" style="57" customWidth="1"/>
    <col min="246" max="246" width="19.33203125" style="57" customWidth="1"/>
    <col min="247" max="247" width="14" style="57" customWidth="1"/>
    <col min="248" max="248" width="15.6640625" style="57" customWidth="1"/>
    <col min="249" max="249" width="17" style="57" customWidth="1"/>
    <col min="250" max="250" width="16.33203125" style="57" customWidth="1"/>
    <col min="251" max="251" width="17.33203125" style="57" customWidth="1"/>
    <col min="252" max="253" width="8.6640625" style="57"/>
    <col min="254" max="254" width="13.6640625" style="57" bestFit="1" customWidth="1"/>
    <col min="255" max="16384" width="8.6640625" style="57"/>
  </cols>
  <sheetData>
    <row r="1" spans="1:24" x14ac:dyDescent="0.3">
      <c r="A1" s="325"/>
      <c r="B1" s="56"/>
      <c r="C1" s="56"/>
      <c r="D1" s="56"/>
      <c r="E1" s="55"/>
      <c r="F1" s="55"/>
      <c r="G1" s="55"/>
      <c r="H1" s="326"/>
      <c r="I1" s="327"/>
      <c r="J1" s="55"/>
      <c r="N1" s="55"/>
    </row>
    <row r="2" spans="1:24" s="63" customFormat="1" x14ac:dyDescent="0.3">
      <c r="A2" s="297" t="s">
        <v>44</v>
      </c>
      <c r="B2" s="59" t="s">
        <v>139</v>
      </c>
      <c r="C2" s="60">
        <v>2005</v>
      </c>
      <c r="D2" s="60">
        <v>2006</v>
      </c>
      <c r="E2" s="60">
        <v>2007</v>
      </c>
      <c r="F2" s="60">
        <v>2008</v>
      </c>
      <c r="G2" s="60">
        <v>2009</v>
      </c>
      <c r="H2" s="60">
        <v>2010</v>
      </c>
      <c r="I2" s="60">
        <v>2011</v>
      </c>
      <c r="J2" s="60">
        <v>2012</v>
      </c>
      <c r="K2" s="60">
        <v>2013</v>
      </c>
      <c r="L2" s="60">
        <v>2014</v>
      </c>
      <c r="M2" s="60">
        <v>2015</v>
      </c>
      <c r="N2" s="60">
        <v>2016</v>
      </c>
      <c r="O2" s="60">
        <v>2017</v>
      </c>
      <c r="P2" s="61">
        <v>2018</v>
      </c>
    </row>
    <row r="3" spans="1:24" s="66" customFormat="1" x14ac:dyDescent="0.3">
      <c r="A3" s="328"/>
      <c r="B3" s="65"/>
      <c r="C3" s="329">
        <f>'Urban population'!G8</f>
        <v>9912286.3999999985</v>
      </c>
      <c r="D3" s="329">
        <f>'Urban population'!H8</f>
        <v>10219907.999999998</v>
      </c>
      <c r="E3" s="329">
        <f>'Urban population'!I8</f>
        <v>10527529.599999998</v>
      </c>
      <c r="F3" s="329">
        <f>'Urban population'!J8</f>
        <v>10835151.199999997</v>
      </c>
      <c r="G3" s="329">
        <f>'Urban population'!K8</f>
        <v>11142772.799999997</v>
      </c>
      <c r="H3" s="329">
        <f>'Urban population'!L8</f>
        <v>11450394.399999997</v>
      </c>
      <c r="I3" s="329">
        <f>'Urban population'!M8</f>
        <v>11758016</v>
      </c>
      <c r="J3" s="329">
        <f>'Urban population'!N8</f>
        <v>12174636.94205644</v>
      </c>
      <c r="K3" s="329">
        <f>'Urban population'!O8</f>
        <v>12591257.88411288</v>
      </c>
      <c r="L3" s="329">
        <f>'Urban population'!P8</f>
        <v>13007878.826169319</v>
      </c>
      <c r="M3" s="329">
        <f>'Urban population'!Q8</f>
        <v>13424499.768225759</v>
      </c>
      <c r="N3" s="329">
        <f>'Urban population'!R8</f>
        <v>13841120.710282199</v>
      </c>
      <c r="O3" s="329">
        <f>'Urban population'!S8</f>
        <v>14257741.652338639</v>
      </c>
      <c r="P3" s="329">
        <f>'Urban population'!T8</f>
        <v>14674362.594395079</v>
      </c>
      <c r="Q3" s="494"/>
    </row>
    <row r="4" spans="1:24" s="66" customFormat="1" x14ac:dyDescent="0.3">
      <c r="A4" s="331"/>
      <c r="B4" s="69"/>
      <c r="D4" s="69"/>
      <c r="E4" s="67"/>
      <c r="F4" s="67"/>
      <c r="G4" s="67"/>
      <c r="H4" s="67"/>
      <c r="I4" s="67"/>
      <c r="J4" s="332"/>
      <c r="N4" s="380"/>
    </row>
    <row r="5" spans="1:24" s="66" customFormat="1" x14ac:dyDescent="0.3">
      <c r="A5" s="331"/>
      <c r="B5" s="69"/>
      <c r="C5" s="69"/>
      <c r="D5" s="69"/>
      <c r="E5" s="70"/>
      <c r="F5" s="70"/>
      <c r="G5" s="70"/>
      <c r="H5" s="70"/>
      <c r="I5" s="333"/>
      <c r="J5" s="70"/>
      <c r="N5" s="380"/>
    </row>
    <row r="6" spans="1:24" s="66" customFormat="1" x14ac:dyDescent="0.3">
      <c r="A6" s="297" t="s">
        <v>45</v>
      </c>
      <c r="B6" s="59" t="s">
        <v>46</v>
      </c>
      <c r="C6" s="60">
        <v>2005</v>
      </c>
      <c r="D6" s="60">
        <v>2006</v>
      </c>
      <c r="E6" s="60">
        <v>2007</v>
      </c>
      <c r="F6" s="60">
        <v>2008</v>
      </c>
      <c r="G6" s="60">
        <v>2009</v>
      </c>
      <c r="H6" s="60">
        <v>2010</v>
      </c>
      <c r="I6" s="60">
        <v>2011</v>
      </c>
      <c r="J6" s="60">
        <v>2012</v>
      </c>
      <c r="K6" s="60">
        <v>2013</v>
      </c>
      <c r="L6" s="60">
        <v>2014</v>
      </c>
      <c r="M6" s="60">
        <v>2015</v>
      </c>
      <c r="N6" s="60">
        <v>2016</v>
      </c>
      <c r="O6" s="60">
        <v>2017</v>
      </c>
      <c r="P6" s="61">
        <v>2018</v>
      </c>
    </row>
    <row r="7" spans="1:24" s="66" customFormat="1" x14ac:dyDescent="0.3">
      <c r="A7" s="328"/>
      <c r="B7" s="65"/>
      <c r="C7" s="313">
        <f>'Protein intake'!$B$12/1000*365</f>
        <v>22.703000000000003</v>
      </c>
      <c r="D7" s="313">
        <f>'Protein intake'!$B$12/1000*365</f>
        <v>22.703000000000003</v>
      </c>
      <c r="E7" s="313">
        <f>'Protein intake'!$B$12/1000*365</f>
        <v>22.703000000000003</v>
      </c>
      <c r="F7" s="313">
        <f>'Protein intake'!$B$12/1000*365</f>
        <v>22.703000000000003</v>
      </c>
      <c r="G7" s="313">
        <f>'Protein intake'!$F$12/1000*365</f>
        <v>21.699249999999999</v>
      </c>
      <c r="H7" s="313">
        <f>'Protein intake'!$F$12/1000*365</f>
        <v>21.699249999999999</v>
      </c>
      <c r="I7" s="313">
        <f>'Protein intake'!$L$12/1000*365</f>
        <v>21.77225</v>
      </c>
      <c r="J7" s="313">
        <f>'Protein intake'!$L$12/1000*365</f>
        <v>21.77225</v>
      </c>
      <c r="K7" s="313">
        <f>'Protein intake'!$L$12/1000*365</f>
        <v>21.77225</v>
      </c>
      <c r="L7" s="313">
        <f>'Protein intake'!$L$12/1000*365</f>
        <v>21.77225</v>
      </c>
      <c r="M7" s="313">
        <f>'Protein intake'!$L$12/1000*365</f>
        <v>21.77225</v>
      </c>
      <c r="N7" s="313">
        <f>'Protein intake'!$L$12/1000*365</f>
        <v>21.77225</v>
      </c>
      <c r="O7" s="313">
        <f>'Protein intake'!$L$12/1000*365</f>
        <v>21.77225</v>
      </c>
      <c r="P7" s="313">
        <f>'Protein intake'!$L$12/1000*365</f>
        <v>21.77225</v>
      </c>
      <c r="Q7" s="494"/>
    </row>
    <row r="8" spans="1:24" s="66" customFormat="1" x14ac:dyDescent="0.3">
      <c r="A8" s="331"/>
      <c r="B8" s="69"/>
      <c r="C8" s="335"/>
      <c r="D8" s="69"/>
      <c r="E8" s="75"/>
      <c r="F8" s="75"/>
      <c r="G8" s="75"/>
      <c r="H8" s="75"/>
      <c r="I8" s="75"/>
      <c r="J8" s="75"/>
      <c r="N8" s="380"/>
    </row>
    <row r="9" spans="1:24" s="66" customFormat="1" x14ac:dyDescent="0.3">
      <c r="A9" s="331"/>
      <c r="B9" s="76"/>
      <c r="C9" s="76"/>
      <c r="D9" s="76"/>
      <c r="E9" s="70"/>
      <c r="F9" s="70"/>
      <c r="G9" s="70"/>
      <c r="H9" s="70"/>
      <c r="I9" s="70"/>
      <c r="J9" s="70"/>
      <c r="N9" s="380"/>
    </row>
    <row r="10" spans="1:24" s="63" customFormat="1" ht="30" customHeight="1" x14ac:dyDescent="0.3">
      <c r="A10" s="297" t="s">
        <v>335</v>
      </c>
      <c r="B10" s="59"/>
      <c r="C10" s="60">
        <v>2005</v>
      </c>
      <c r="D10" s="60">
        <v>2006</v>
      </c>
      <c r="E10" s="60">
        <v>2007</v>
      </c>
      <c r="F10" s="60">
        <v>2008</v>
      </c>
      <c r="G10" s="60">
        <v>2009</v>
      </c>
      <c r="H10" s="60">
        <v>2010</v>
      </c>
      <c r="I10" s="60">
        <v>2011</v>
      </c>
      <c r="J10" s="60">
        <v>2012</v>
      </c>
      <c r="K10" s="60">
        <v>2013</v>
      </c>
      <c r="L10" s="60">
        <v>2014</v>
      </c>
      <c r="M10" s="60">
        <v>2015</v>
      </c>
      <c r="N10" s="60">
        <v>2016</v>
      </c>
      <c r="O10" s="60">
        <v>2017</v>
      </c>
      <c r="P10" s="61">
        <v>2018</v>
      </c>
      <c r="Q10" s="66"/>
      <c r="R10" s="66"/>
      <c r="S10" s="66"/>
      <c r="T10" s="66"/>
      <c r="U10" s="66"/>
      <c r="V10" s="66"/>
      <c r="W10" s="66"/>
      <c r="X10" s="66"/>
    </row>
    <row r="11" spans="1:24" ht="15.75" customHeight="1" x14ac:dyDescent="0.3">
      <c r="A11" s="336"/>
      <c r="B11" s="78"/>
      <c r="C11" s="41">
        <v>0.16</v>
      </c>
      <c r="D11" s="41">
        <v>0.16</v>
      </c>
      <c r="E11" s="42">
        <v>0.16</v>
      </c>
      <c r="F11" s="42">
        <v>0.16</v>
      </c>
      <c r="G11" s="42">
        <v>0.16</v>
      </c>
      <c r="H11" s="42">
        <v>0.16</v>
      </c>
      <c r="I11" s="42">
        <v>0.16</v>
      </c>
      <c r="J11" s="42">
        <v>0.16</v>
      </c>
      <c r="K11" s="43">
        <v>0.16</v>
      </c>
      <c r="L11" s="43">
        <v>0.16</v>
      </c>
      <c r="M11" s="43">
        <v>0.16</v>
      </c>
      <c r="N11" s="43">
        <v>0.16</v>
      </c>
      <c r="O11" s="43">
        <v>0.16</v>
      </c>
      <c r="P11" s="43">
        <v>0.16</v>
      </c>
      <c r="Q11" s="494"/>
      <c r="R11" s="66"/>
      <c r="S11" s="66"/>
      <c r="T11" s="66"/>
      <c r="U11" s="66"/>
      <c r="V11" s="66"/>
      <c r="W11" s="66"/>
      <c r="X11" s="66"/>
    </row>
    <row r="12" spans="1:24" ht="15.75" customHeight="1" x14ac:dyDescent="0.3">
      <c r="A12" s="338"/>
      <c r="B12" s="76"/>
      <c r="C12" s="76"/>
      <c r="D12" s="76"/>
      <c r="E12" s="75"/>
      <c r="F12" s="75"/>
      <c r="G12" s="75"/>
      <c r="H12" s="75"/>
      <c r="I12" s="75"/>
      <c r="J12" s="75"/>
      <c r="N12" s="380"/>
      <c r="O12" s="66"/>
      <c r="P12" s="66"/>
      <c r="Q12" s="66"/>
      <c r="R12" s="66"/>
      <c r="S12" s="66"/>
      <c r="T12" s="66"/>
      <c r="U12" s="66"/>
      <c r="V12" s="66"/>
      <c r="W12" s="66"/>
      <c r="X12" s="66"/>
    </row>
    <row r="13" spans="1:24" x14ac:dyDescent="0.3">
      <c r="A13" s="338"/>
      <c r="B13" s="76"/>
      <c r="C13" s="76"/>
      <c r="D13" s="76"/>
      <c r="E13" s="75"/>
      <c r="F13" s="81"/>
      <c r="G13" s="81"/>
      <c r="H13" s="81"/>
      <c r="I13" s="81"/>
      <c r="J13" s="81"/>
      <c r="N13" s="380"/>
      <c r="O13" s="66"/>
      <c r="P13" s="66"/>
      <c r="Q13" s="66"/>
      <c r="R13" s="66"/>
      <c r="S13" s="66"/>
      <c r="T13" s="66"/>
      <c r="U13" s="66"/>
      <c r="V13" s="66"/>
      <c r="W13" s="66"/>
      <c r="X13" s="66"/>
    </row>
    <row r="14" spans="1:24" ht="33.6" x14ac:dyDescent="0.3">
      <c r="A14" s="297" t="s">
        <v>336</v>
      </c>
      <c r="B14" s="59"/>
      <c r="C14" s="60">
        <v>2005</v>
      </c>
      <c r="D14" s="60">
        <v>2006</v>
      </c>
      <c r="E14" s="60">
        <v>2007</v>
      </c>
      <c r="F14" s="60">
        <v>2008</v>
      </c>
      <c r="G14" s="60">
        <v>2009</v>
      </c>
      <c r="H14" s="60">
        <v>2010</v>
      </c>
      <c r="I14" s="60">
        <v>2011</v>
      </c>
      <c r="J14" s="60">
        <v>2012</v>
      </c>
      <c r="K14" s="60">
        <v>2013</v>
      </c>
      <c r="L14" s="60">
        <v>2014</v>
      </c>
      <c r="M14" s="60">
        <v>2015</v>
      </c>
      <c r="N14" s="60">
        <v>2016</v>
      </c>
      <c r="O14" s="60">
        <v>2017</v>
      </c>
      <c r="P14" s="61">
        <v>2018</v>
      </c>
      <c r="Q14" s="66"/>
      <c r="R14" s="66"/>
      <c r="S14" s="66"/>
      <c r="T14" s="66"/>
      <c r="U14" s="66"/>
      <c r="V14" s="66"/>
      <c r="W14" s="66"/>
      <c r="X14" s="66"/>
    </row>
    <row r="15" spans="1:24" ht="15.75" customHeight="1" x14ac:dyDescent="0.3">
      <c r="A15" s="336"/>
      <c r="B15" s="78"/>
      <c r="C15" s="74">
        <v>1.4</v>
      </c>
      <c r="D15" s="74">
        <v>1.4</v>
      </c>
      <c r="E15" s="74">
        <v>1.4</v>
      </c>
      <c r="F15" s="74">
        <v>1.4</v>
      </c>
      <c r="G15" s="74">
        <v>1.4</v>
      </c>
      <c r="H15" s="74">
        <v>1.4</v>
      </c>
      <c r="I15" s="74">
        <v>1.4</v>
      </c>
      <c r="J15" s="74">
        <v>1.4</v>
      </c>
      <c r="K15" s="145">
        <v>1.4</v>
      </c>
      <c r="L15" s="145">
        <v>1.4</v>
      </c>
      <c r="M15" s="145">
        <v>1.4</v>
      </c>
      <c r="N15" s="145">
        <v>1.4</v>
      </c>
      <c r="O15" s="145">
        <v>1.4</v>
      </c>
      <c r="P15" s="146">
        <v>1.4</v>
      </c>
      <c r="Q15" s="66"/>
      <c r="R15" s="66"/>
      <c r="S15" s="66"/>
      <c r="T15" s="66"/>
      <c r="U15" s="66"/>
      <c r="V15" s="66"/>
      <c r="W15" s="66"/>
      <c r="X15" s="66"/>
    </row>
    <row r="16" spans="1:24" ht="15.75" customHeight="1" x14ac:dyDescent="0.3">
      <c r="A16" s="338"/>
      <c r="B16" s="76"/>
      <c r="C16" s="76"/>
      <c r="D16" s="76"/>
      <c r="E16" s="75"/>
      <c r="F16" s="75"/>
      <c r="G16" s="75"/>
      <c r="H16" s="75"/>
      <c r="I16" s="75"/>
      <c r="J16" s="75"/>
      <c r="N16" s="380"/>
      <c r="O16" s="66"/>
      <c r="P16" s="66"/>
      <c r="Q16" s="66"/>
      <c r="R16" s="66"/>
      <c r="S16" s="66"/>
      <c r="T16" s="66"/>
      <c r="U16" s="66"/>
      <c r="V16" s="66"/>
      <c r="W16" s="66"/>
      <c r="X16" s="66"/>
    </row>
    <row r="17" spans="1:17" x14ac:dyDescent="0.3">
      <c r="A17" s="338"/>
      <c r="B17" s="76"/>
      <c r="C17" s="76"/>
      <c r="D17" s="76"/>
      <c r="E17" s="82"/>
      <c r="F17" s="82"/>
      <c r="G17" s="82"/>
      <c r="H17" s="82"/>
      <c r="I17" s="82"/>
      <c r="J17" s="82"/>
      <c r="N17" s="55"/>
    </row>
    <row r="18" spans="1:17" s="63" customFormat="1" ht="51.6" x14ac:dyDescent="0.3">
      <c r="A18" s="297" t="s">
        <v>337</v>
      </c>
      <c r="B18" s="59"/>
      <c r="C18" s="60">
        <v>2005</v>
      </c>
      <c r="D18" s="60">
        <v>2006</v>
      </c>
      <c r="E18" s="60">
        <v>2007</v>
      </c>
      <c r="F18" s="60">
        <v>2008</v>
      </c>
      <c r="G18" s="60">
        <v>2009</v>
      </c>
      <c r="H18" s="60">
        <v>2010</v>
      </c>
      <c r="I18" s="60">
        <v>2011</v>
      </c>
      <c r="J18" s="60">
        <v>2012</v>
      </c>
      <c r="K18" s="60">
        <v>2013</v>
      </c>
      <c r="L18" s="60">
        <v>2014</v>
      </c>
      <c r="M18" s="60">
        <v>2015</v>
      </c>
      <c r="N18" s="60">
        <v>2016</v>
      </c>
      <c r="O18" s="60">
        <v>2017</v>
      </c>
      <c r="P18" s="61">
        <v>2018</v>
      </c>
    </row>
    <row r="19" spans="1:17" x14ac:dyDescent="0.3">
      <c r="A19" s="336"/>
      <c r="B19" s="78"/>
      <c r="C19" s="41">
        <v>1.25</v>
      </c>
      <c r="D19" s="41">
        <v>1.25</v>
      </c>
      <c r="E19" s="42">
        <v>1.25</v>
      </c>
      <c r="F19" s="42">
        <v>1.25</v>
      </c>
      <c r="G19" s="42">
        <v>1.25</v>
      </c>
      <c r="H19" s="42">
        <v>1.25</v>
      </c>
      <c r="I19" s="42">
        <v>1.25</v>
      </c>
      <c r="J19" s="42">
        <v>1.25</v>
      </c>
      <c r="K19" s="43">
        <v>1.25</v>
      </c>
      <c r="L19" s="43">
        <v>1.25</v>
      </c>
      <c r="M19" s="43">
        <v>1.25</v>
      </c>
      <c r="N19" s="43">
        <v>1.25</v>
      </c>
      <c r="O19" s="43">
        <v>1.25</v>
      </c>
      <c r="P19" s="43">
        <v>1.25</v>
      </c>
      <c r="Q19" s="466"/>
    </row>
    <row r="20" spans="1:17" x14ac:dyDescent="0.3">
      <c r="A20" s="338"/>
      <c r="B20" s="76"/>
      <c r="C20" s="76"/>
      <c r="D20" s="76"/>
      <c r="E20" s="75"/>
      <c r="F20" s="75"/>
      <c r="G20" s="75"/>
      <c r="H20" s="75"/>
      <c r="I20" s="75"/>
      <c r="J20" s="75"/>
      <c r="N20" s="55"/>
    </row>
    <row r="21" spans="1:17" x14ac:dyDescent="0.3">
      <c r="A21" s="338"/>
      <c r="B21" s="76"/>
      <c r="C21" s="76"/>
      <c r="D21" s="76"/>
      <c r="E21" s="82"/>
      <c r="F21" s="82"/>
      <c r="G21" s="82"/>
      <c r="H21" s="82"/>
      <c r="I21" s="82"/>
      <c r="J21" s="82"/>
      <c r="N21" s="55"/>
    </row>
    <row r="22" spans="1:17" s="49" customFormat="1" ht="15.75" customHeight="1" x14ac:dyDescent="0.3">
      <c r="A22" s="297" t="s">
        <v>338</v>
      </c>
      <c r="B22" s="298"/>
      <c r="C22" s="50"/>
      <c r="D22" s="50"/>
      <c r="E22" s="91"/>
      <c r="F22" s="91"/>
      <c r="G22" s="91"/>
      <c r="H22" s="91"/>
      <c r="I22" s="91"/>
      <c r="J22" s="91"/>
      <c r="N22" s="89"/>
    </row>
    <row r="23" spans="1:17" s="49" customFormat="1" ht="15.75" customHeight="1" x14ac:dyDescent="0.3">
      <c r="A23" s="94">
        <v>0</v>
      </c>
      <c r="B23" s="93" t="s">
        <v>47</v>
      </c>
      <c r="C23" s="50"/>
      <c r="D23" s="50"/>
      <c r="E23" s="51"/>
      <c r="F23" s="48"/>
      <c r="G23" s="48"/>
      <c r="H23" s="48"/>
      <c r="I23" s="48"/>
      <c r="J23" s="48"/>
      <c r="N23" s="89"/>
    </row>
    <row r="24" spans="1:17" s="49" customFormat="1" ht="15.75" customHeight="1" x14ac:dyDescent="0.3">
      <c r="A24" s="339"/>
      <c r="B24" s="50"/>
      <c r="C24" s="50"/>
      <c r="D24" s="50"/>
      <c r="E24" s="51"/>
      <c r="F24" s="48"/>
      <c r="G24" s="48"/>
      <c r="H24" s="48"/>
      <c r="I24" s="48"/>
      <c r="J24" s="48"/>
      <c r="N24" s="89"/>
    </row>
    <row r="25" spans="1:17" s="49" customFormat="1" ht="15.75" customHeight="1" x14ac:dyDescent="0.3">
      <c r="A25" s="339"/>
      <c r="B25" s="50"/>
      <c r="C25" s="50"/>
      <c r="D25" s="50"/>
      <c r="E25" s="51"/>
      <c r="F25" s="48"/>
      <c r="G25" s="48"/>
      <c r="H25" s="48"/>
      <c r="I25" s="48"/>
      <c r="J25" s="48"/>
      <c r="N25" s="89"/>
    </row>
    <row r="26" spans="1:17" ht="33.6" x14ac:dyDescent="0.3">
      <c r="A26" s="297" t="s">
        <v>339</v>
      </c>
      <c r="B26" s="115" t="s">
        <v>47</v>
      </c>
      <c r="C26" s="60">
        <v>2005</v>
      </c>
      <c r="D26" s="60">
        <v>2006</v>
      </c>
      <c r="E26" s="60">
        <v>2007</v>
      </c>
      <c r="F26" s="60">
        <v>2008</v>
      </c>
      <c r="G26" s="60">
        <v>2009</v>
      </c>
      <c r="H26" s="60">
        <v>2010</v>
      </c>
      <c r="I26" s="60">
        <v>2011</v>
      </c>
      <c r="J26" s="60">
        <v>2012</v>
      </c>
      <c r="K26" s="60">
        <v>2013</v>
      </c>
      <c r="L26" s="60">
        <v>2014</v>
      </c>
      <c r="M26" s="60">
        <v>2015</v>
      </c>
      <c r="N26" s="60">
        <v>2016</v>
      </c>
      <c r="O26" s="60">
        <v>2017</v>
      </c>
      <c r="P26" s="61">
        <v>2018</v>
      </c>
    </row>
    <row r="27" spans="1:17" s="49" customFormat="1" x14ac:dyDescent="0.3">
      <c r="A27" s="340"/>
      <c r="B27" s="84"/>
      <c r="C27" s="315">
        <f>(C3*C7*C11*C15*C19)-$A$23</f>
        <v>63010818.678975999</v>
      </c>
      <c r="D27" s="315">
        <f t="shared" ref="D27:L27" si="0">(D3*D7*D11*D15*D19)-$A$23</f>
        <v>64966319.970719993</v>
      </c>
      <c r="E27" s="315">
        <f t="shared" si="0"/>
        <v>66921821.262463987</v>
      </c>
      <c r="F27" s="315">
        <f t="shared" si="0"/>
        <v>68877322.554207996</v>
      </c>
      <c r="G27" s="315">
        <f t="shared" si="0"/>
        <v>67701147.550511971</v>
      </c>
      <c r="H27" s="315">
        <f t="shared" si="0"/>
        <v>69570191.791575968</v>
      </c>
      <c r="I27" s="315">
        <f t="shared" si="0"/>
        <v>71679569.879680008</v>
      </c>
      <c r="J27" s="315">
        <f t="shared" si="0"/>
        <v>74219386.965272725</v>
      </c>
      <c r="K27" s="315">
        <f t="shared" si="0"/>
        <v>76759204.050865456</v>
      </c>
      <c r="L27" s="315">
        <f t="shared" si="0"/>
        <v>79299021.136458188</v>
      </c>
      <c r="M27" s="315">
        <f>(M3*M7*M11*M15*M19)-$A$23</f>
        <v>81838838.222050905</v>
      </c>
      <c r="N27" s="315">
        <f t="shared" ref="N27:P27" si="1">(N3*N7*N11*N15*N19)-$A$23</f>
        <v>84378655.307643652</v>
      </c>
      <c r="O27" s="315">
        <f t="shared" si="1"/>
        <v>86918472.393236384</v>
      </c>
      <c r="P27" s="315">
        <f t="shared" si="1"/>
        <v>89458289.478829116</v>
      </c>
      <c r="Q27" s="465"/>
    </row>
    <row r="28" spans="1:17" s="49" customFormat="1" x14ac:dyDescent="0.3">
      <c r="A28" s="341"/>
      <c r="B28" s="85"/>
      <c r="C28" s="85"/>
      <c r="D28" s="85"/>
      <c r="E28" s="86"/>
      <c r="F28" s="86"/>
      <c r="G28" s="86"/>
      <c r="H28" s="86"/>
      <c r="I28" s="86"/>
      <c r="J28" s="86"/>
      <c r="N28" s="89"/>
    </row>
    <row r="29" spans="1:17" s="49" customFormat="1" x14ac:dyDescent="0.3">
      <c r="A29" s="341"/>
      <c r="B29" s="85"/>
      <c r="C29" s="85"/>
      <c r="D29" s="85"/>
      <c r="E29" s="87"/>
      <c r="F29" s="87"/>
      <c r="G29" s="87"/>
      <c r="H29" s="87"/>
      <c r="I29" s="87"/>
      <c r="J29" s="87"/>
      <c r="N29" s="89"/>
    </row>
    <row r="30" spans="1:17" ht="33.6" x14ac:dyDescent="0.3">
      <c r="A30" s="297" t="s">
        <v>340</v>
      </c>
      <c r="B30" s="59" t="s">
        <v>48</v>
      </c>
      <c r="C30" s="60">
        <v>2005</v>
      </c>
      <c r="D30" s="60">
        <v>2006</v>
      </c>
      <c r="E30" s="60">
        <v>2007</v>
      </c>
      <c r="F30" s="60">
        <v>2008</v>
      </c>
      <c r="G30" s="60">
        <v>2009</v>
      </c>
      <c r="H30" s="60">
        <v>2010</v>
      </c>
      <c r="I30" s="60">
        <v>2011</v>
      </c>
      <c r="J30" s="60">
        <v>2012</v>
      </c>
      <c r="K30" s="60">
        <v>2013</v>
      </c>
      <c r="L30" s="60">
        <v>2014</v>
      </c>
      <c r="M30" s="60">
        <v>2015</v>
      </c>
      <c r="N30" s="60">
        <v>2016</v>
      </c>
      <c r="O30" s="60">
        <v>2017</v>
      </c>
      <c r="P30" s="61">
        <v>2018</v>
      </c>
    </row>
    <row r="31" spans="1:17" s="49" customFormat="1" x14ac:dyDescent="0.3">
      <c r="A31" s="342"/>
      <c r="B31" s="343"/>
      <c r="C31" s="315">
        <v>5.0000000000000001E-3</v>
      </c>
      <c r="D31" s="315">
        <v>5.0000000000000001E-3</v>
      </c>
      <c r="E31" s="315">
        <v>5.0000000000000001E-3</v>
      </c>
      <c r="F31" s="315">
        <v>5.0000000000000001E-3</v>
      </c>
      <c r="G31" s="315">
        <v>5.0000000000000001E-3</v>
      </c>
      <c r="H31" s="315">
        <v>5.0000000000000001E-3</v>
      </c>
      <c r="I31" s="315">
        <v>5.0000000000000001E-3</v>
      </c>
      <c r="J31" s="315">
        <v>5.0000000000000001E-3</v>
      </c>
      <c r="K31" s="315">
        <v>5.0000000000000001E-3</v>
      </c>
      <c r="L31" s="315">
        <v>5.0000000000000001E-3</v>
      </c>
      <c r="M31" s="315">
        <v>5.0000000000000001E-3</v>
      </c>
      <c r="N31" s="315">
        <v>5.0000000000000001E-3</v>
      </c>
      <c r="O31" s="315">
        <v>5.0000000000000001E-3</v>
      </c>
      <c r="P31" s="315">
        <v>5.0000000000000001E-3</v>
      </c>
      <c r="Q31" s="465"/>
    </row>
    <row r="32" spans="1:17" s="49" customFormat="1" x14ac:dyDescent="0.3">
      <c r="A32" s="344"/>
      <c r="B32" s="90"/>
      <c r="C32" s="90"/>
      <c r="D32" s="90"/>
      <c r="E32" s="86"/>
      <c r="F32" s="86"/>
      <c r="G32" s="86"/>
      <c r="H32" s="86"/>
      <c r="I32" s="86"/>
      <c r="J32" s="86"/>
      <c r="N32" s="89"/>
    </row>
    <row r="33" spans="1:17" s="49" customFormat="1" ht="15.75" customHeight="1" x14ac:dyDescent="0.3">
      <c r="A33" s="344"/>
      <c r="B33" s="89"/>
      <c r="C33" s="89"/>
      <c r="D33" s="89"/>
      <c r="E33" s="51"/>
      <c r="F33" s="51"/>
      <c r="G33" s="51"/>
      <c r="H33" s="51"/>
      <c r="I33" s="51"/>
      <c r="J33" s="51"/>
      <c r="N33" s="89"/>
    </row>
    <row r="34" spans="1:17" s="49" customFormat="1" ht="15" customHeight="1" x14ac:dyDescent="0.3">
      <c r="A34" s="345" t="s">
        <v>49</v>
      </c>
      <c r="B34" s="346"/>
      <c r="C34" s="346"/>
      <c r="D34" s="346"/>
      <c r="E34" s="51"/>
      <c r="F34" s="51"/>
      <c r="G34" s="51"/>
      <c r="H34" s="51"/>
      <c r="I34" s="51"/>
      <c r="J34" s="51"/>
      <c r="N34" s="89"/>
    </row>
    <row r="35" spans="1:17" s="49" customFormat="1" x14ac:dyDescent="0.3">
      <c r="A35" s="347">
        <f>44/28</f>
        <v>1.5714285714285714</v>
      </c>
      <c r="B35" s="85"/>
      <c r="C35" s="85"/>
      <c r="D35" s="85"/>
      <c r="E35" s="51"/>
      <c r="F35" s="51"/>
      <c r="G35" s="51"/>
      <c r="H35" s="51"/>
      <c r="I35" s="51"/>
      <c r="J35" s="51"/>
      <c r="N35" s="89"/>
    </row>
    <row r="36" spans="1:17" s="49" customFormat="1" x14ac:dyDescent="0.3">
      <c r="A36" s="97"/>
      <c r="B36" s="89"/>
      <c r="C36" s="89"/>
      <c r="D36" s="89"/>
      <c r="E36" s="51"/>
      <c r="F36" s="51"/>
      <c r="G36" s="51"/>
      <c r="H36" s="51"/>
      <c r="I36" s="51"/>
      <c r="J36" s="51"/>
      <c r="N36" s="89"/>
    </row>
    <row r="37" spans="1:17" s="49" customFormat="1" x14ac:dyDescent="0.3">
      <c r="A37" s="344"/>
      <c r="B37" s="90"/>
      <c r="C37" s="90"/>
      <c r="D37" s="90"/>
      <c r="E37" s="51"/>
      <c r="F37" s="51"/>
      <c r="G37" s="51"/>
      <c r="H37" s="51"/>
      <c r="I37" s="51"/>
      <c r="J37" s="51"/>
      <c r="N37" s="89"/>
    </row>
    <row r="38" spans="1:17" ht="47.25" customHeight="1" x14ac:dyDescent="0.3">
      <c r="A38" s="681" t="s">
        <v>115</v>
      </c>
      <c r="B38" s="682"/>
      <c r="C38" s="60">
        <v>2005</v>
      </c>
      <c r="D38" s="60">
        <v>2006</v>
      </c>
      <c r="E38" s="348">
        <v>2007</v>
      </c>
      <c r="F38" s="348">
        <v>2008</v>
      </c>
      <c r="G38" s="348">
        <v>2009</v>
      </c>
      <c r="H38" s="348">
        <v>2010</v>
      </c>
      <c r="I38" s="348">
        <v>2011</v>
      </c>
      <c r="J38" s="348">
        <v>2012</v>
      </c>
      <c r="K38" s="60">
        <v>2013</v>
      </c>
      <c r="L38" s="60">
        <v>2014</v>
      </c>
      <c r="M38" s="60">
        <v>2015</v>
      </c>
      <c r="N38" s="60">
        <v>2016</v>
      </c>
      <c r="O38" s="60">
        <v>2017</v>
      </c>
      <c r="P38" s="61">
        <v>2018</v>
      </c>
    </row>
    <row r="39" spans="1:17" x14ac:dyDescent="0.3">
      <c r="A39" s="328"/>
      <c r="B39" s="65"/>
      <c r="C39" s="349">
        <f>C27*C31*$A$35/10^3</f>
        <v>495.08500390623999</v>
      </c>
      <c r="D39" s="349">
        <f t="shared" ref="D39:L39" si="2">D27*D31*$A$35/10^3</f>
        <v>510.44965691279992</v>
      </c>
      <c r="E39" s="349">
        <f t="shared" si="2"/>
        <v>525.81430991935986</v>
      </c>
      <c r="F39" s="349">
        <f t="shared" si="2"/>
        <v>541.17896292592002</v>
      </c>
      <c r="G39" s="349">
        <f t="shared" si="2"/>
        <v>531.93758789687979</v>
      </c>
      <c r="H39" s="349">
        <f t="shared" si="2"/>
        <v>546.62293550523975</v>
      </c>
      <c r="I39" s="349">
        <f t="shared" si="2"/>
        <v>563.19662048320004</v>
      </c>
      <c r="J39" s="349">
        <f t="shared" si="2"/>
        <v>583.15232615571426</v>
      </c>
      <c r="K39" s="349">
        <f t="shared" si="2"/>
        <v>603.1080318282286</v>
      </c>
      <c r="L39" s="349">
        <f t="shared" si="2"/>
        <v>623.06373750074295</v>
      </c>
      <c r="M39" s="349">
        <f>M27*M31*$A$35/10^3</f>
        <v>643.01944317325717</v>
      </c>
      <c r="N39" s="349">
        <f t="shared" ref="N39:P39" si="3">N27*N31*$A$35/10^3</f>
        <v>662.97514884577151</v>
      </c>
      <c r="O39" s="349">
        <f t="shared" si="3"/>
        <v>682.93085451828597</v>
      </c>
      <c r="P39" s="349">
        <f t="shared" si="3"/>
        <v>702.8865601908002</v>
      </c>
      <c r="Q39" s="466"/>
    </row>
    <row r="40" spans="1:17" x14ac:dyDescent="0.3">
      <c r="A40" s="331"/>
      <c r="B40" s="69"/>
      <c r="C40" s="69"/>
      <c r="D40" s="69"/>
      <c r="E40" s="121"/>
      <c r="F40" s="121"/>
      <c r="G40" s="121"/>
      <c r="H40" s="121"/>
      <c r="I40" s="121"/>
      <c r="J40" s="121"/>
      <c r="N40" s="55"/>
    </row>
    <row r="41" spans="1:17" x14ac:dyDescent="0.3">
      <c r="N41" s="55"/>
    </row>
    <row r="42" spans="1:17" ht="47.25" customHeight="1" x14ac:dyDescent="0.3">
      <c r="A42" s="681" t="s">
        <v>113</v>
      </c>
      <c r="B42" s="682"/>
      <c r="C42" s="351">
        <v>2005</v>
      </c>
      <c r="D42" s="352">
        <v>2006</v>
      </c>
      <c r="E42" s="348">
        <v>2007</v>
      </c>
      <c r="F42" s="348">
        <v>2008</v>
      </c>
      <c r="G42" s="348">
        <v>2009</v>
      </c>
      <c r="H42" s="348">
        <v>2010</v>
      </c>
      <c r="I42" s="348">
        <v>2011</v>
      </c>
      <c r="J42" s="348">
        <v>2012</v>
      </c>
      <c r="K42" s="60">
        <v>2013</v>
      </c>
      <c r="L42" s="60">
        <v>2014</v>
      </c>
      <c r="M42" s="60">
        <v>2015</v>
      </c>
      <c r="N42" s="60">
        <v>2016</v>
      </c>
      <c r="O42" s="60">
        <v>2017</v>
      </c>
      <c r="P42" s="61">
        <v>2018</v>
      </c>
    </row>
    <row r="43" spans="1:17" x14ac:dyDescent="0.3">
      <c r="A43" s="328"/>
      <c r="B43" s="65"/>
      <c r="C43" s="118">
        <f>C39*310</f>
        <v>153476.3512109344</v>
      </c>
      <c r="D43" s="118">
        <f>D39*310</f>
        <v>158239.39364296797</v>
      </c>
      <c r="E43" s="118">
        <f>E39*310</f>
        <v>163002.43607500155</v>
      </c>
      <c r="F43" s="118">
        <f t="shared" ref="F43:L43" si="4">F39*310</f>
        <v>167765.47850703521</v>
      </c>
      <c r="G43" s="118">
        <f t="shared" si="4"/>
        <v>164900.65224803274</v>
      </c>
      <c r="H43" s="118">
        <f t="shared" si="4"/>
        <v>169453.11000662431</v>
      </c>
      <c r="I43" s="118">
        <f t="shared" si="4"/>
        <v>174590.952349792</v>
      </c>
      <c r="J43" s="118">
        <f t="shared" si="4"/>
        <v>180777.22110827142</v>
      </c>
      <c r="K43" s="118">
        <f t="shared" si="4"/>
        <v>186963.48986675087</v>
      </c>
      <c r="L43" s="118">
        <f t="shared" si="4"/>
        <v>193149.75862523032</v>
      </c>
      <c r="M43" s="118">
        <f>M39*310</f>
        <v>199336.02738370973</v>
      </c>
      <c r="N43" s="118">
        <f t="shared" ref="N43:P43" si="5">N39*310</f>
        <v>205522.29614218918</v>
      </c>
      <c r="O43" s="118">
        <f t="shared" si="5"/>
        <v>211708.56490066866</v>
      </c>
      <c r="P43" s="118">
        <f t="shared" si="5"/>
        <v>217894.83365914805</v>
      </c>
      <c r="Q43" s="466"/>
    </row>
    <row r="44" spans="1:17" x14ac:dyDescent="0.3">
      <c r="E44" s="354"/>
      <c r="G44" s="354"/>
    </row>
    <row r="46" spans="1:17" x14ac:dyDescent="0.3">
      <c r="A46" s="122"/>
      <c r="C46" s="50"/>
      <c r="D46" s="50"/>
    </row>
    <row r="47" spans="1:17" x14ac:dyDescent="0.3">
      <c r="A47" s="122"/>
      <c r="C47" s="124"/>
      <c r="D47" s="124"/>
    </row>
    <row r="48" spans="1:17" x14ac:dyDescent="0.3">
      <c r="A48" s="122"/>
      <c r="C48" s="355"/>
      <c r="D48" s="355"/>
    </row>
  </sheetData>
  <mergeCells count="2">
    <mergeCell ref="A38:B38"/>
    <mergeCell ref="A42:B42"/>
  </mergeCells>
  <pageMargins left="0.25" right="0.25" top="0.75" bottom="0.75" header="0.3" footer="0.3"/>
  <pageSetup paperSize="9" scale="51" fitToHeight="0" orientation="landscape" horizontalDpi="4294967293" verticalDpi="4294967293"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C000"/>
    <pageSetUpPr fitToPage="1"/>
  </sheetPr>
  <dimension ref="A1:Z83"/>
  <sheetViews>
    <sheetView zoomScale="85" zoomScaleNormal="85" zoomScalePageLayoutView="70" workbookViewId="0">
      <selection activeCell="C53" sqref="C53"/>
    </sheetView>
  </sheetViews>
  <sheetFormatPr defaultColWidth="8.6640625" defaultRowHeight="15.6" x14ac:dyDescent="0.3"/>
  <cols>
    <col min="1" max="1" width="41" style="57" customWidth="1"/>
    <col min="2" max="2" width="20" style="122" customWidth="1"/>
    <col min="3" max="3" width="27" style="122" customWidth="1"/>
    <col min="4" max="4" width="29.6640625" style="122" customWidth="1"/>
    <col min="5" max="5" width="25.6640625" style="122" customWidth="1"/>
    <col min="6" max="12" width="25.6640625" style="57" customWidth="1"/>
    <col min="13" max="13" width="24.6640625" style="57" bestFit="1" customWidth="1"/>
    <col min="14" max="15" width="21.6640625" style="57" customWidth="1"/>
    <col min="16" max="16" width="22" style="57" customWidth="1"/>
    <col min="17" max="17" width="18.6640625" style="57" customWidth="1"/>
    <col min="18" max="18" width="19.33203125" style="57" bestFit="1" customWidth="1"/>
    <col min="19" max="19" width="19.33203125" style="57" customWidth="1"/>
    <col min="20" max="20" width="18" style="57" customWidth="1"/>
    <col min="21" max="21" width="15.44140625" style="57" bestFit="1" customWidth="1"/>
    <col min="22" max="22" width="15.33203125" style="57" customWidth="1"/>
    <col min="23" max="23" width="16.44140625" style="57" customWidth="1"/>
    <col min="24" max="194" width="8.6640625" style="57" customWidth="1"/>
    <col min="195" max="195" width="43.44140625" style="57" customWidth="1"/>
    <col min="196" max="202" width="18.6640625" style="57" customWidth="1"/>
    <col min="203" max="203" width="15.44140625" style="57" customWidth="1"/>
    <col min="204" max="204" width="12.33203125" style="57" customWidth="1"/>
    <col min="205" max="205" width="14.33203125" style="57" customWidth="1"/>
    <col min="206" max="206" width="12.33203125" style="57" customWidth="1"/>
    <col min="207" max="207" width="12.6640625" style="57" customWidth="1"/>
    <col min="208" max="209" width="12.44140625" style="57" customWidth="1"/>
    <col min="210" max="210" width="12.33203125" style="57" customWidth="1"/>
    <col min="211" max="216" width="11.44140625" style="57" bestFit="1" customWidth="1"/>
    <col min="217" max="217" width="13.6640625" style="57" bestFit="1" customWidth="1"/>
    <col min="218" max="222" width="11.44140625" style="57" bestFit="1" customWidth="1"/>
    <col min="223" max="223" width="11.6640625" style="57" customWidth="1"/>
    <col min="224" max="224" width="13.44140625" style="57" bestFit="1" customWidth="1"/>
    <col min="225" max="226" width="11.44140625" style="57" bestFit="1" customWidth="1"/>
    <col min="227" max="227" width="13.6640625" style="57" bestFit="1" customWidth="1"/>
    <col min="228" max="233" width="11.44140625" style="57" bestFit="1" customWidth="1"/>
    <col min="234" max="236" width="11.33203125" style="57" bestFit="1" customWidth="1"/>
    <col min="237" max="237" width="13.6640625" style="57" bestFit="1" customWidth="1"/>
    <col min="238" max="242" width="11.33203125" style="57" bestFit="1" customWidth="1"/>
    <col min="243" max="243" width="13.44140625" style="57" customWidth="1"/>
    <col min="244" max="244" width="11.33203125" style="57" bestFit="1" customWidth="1"/>
    <col min="245" max="245" width="15.33203125" style="57" customWidth="1"/>
    <col min="246" max="246" width="13.33203125" style="57" customWidth="1"/>
    <col min="247" max="247" width="15.6640625" style="57" customWidth="1"/>
    <col min="248" max="248" width="14.6640625" style="57" customWidth="1"/>
    <col min="249" max="249" width="19.33203125" style="57" customWidth="1"/>
    <col min="250" max="250" width="14" style="57" customWidth="1"/>
    <col min="251" max="251" width="15.6640625" style="57" customWidth="1"/>
    <col min="252" max="252" width="17" style="57" customWidth="1"/>
    <col min="253" max="253" width="16.33203125" style="57" customWidth="1"/>
    <col min="254" max="254" width="17.33203125" style="57" customWidth="1"/>
    <col min="255" max="16384" width="8.6640625" style="57"/>
  </cols>
  <sheetData>
    <row r="1" spans="1:22" x14ac:dyDescent="0.3">
      <c r="A1" s="55"/>
      <c r="B1" s="56"/>
      <c r="C1" s="56"/>
      <c r="D1" s="56"/>
      <c r="E1" s="56"/>
      <c r="F1" s="55"/>
      <c r="G1" s="55"/>
      <c r="H1" s="55"/>
      <c r="I1" s="55"/>
      <c r="J1" s="55"/>
      <c r="K1" s="55"/>
    </row>
    <row r="2" spans="1:22" s="63" customFormat="1" ht="16.2" x14ac:dyDescent="0.35">
      <c r="A2" s="58" t="s">
        <v>198</v>
      </c>
      <c r="B2" s="59" t="s">
        <v>140</v>
      </c>
      <c r="C2" s="60">
        <v>2005</v>
      </c>
      <c r="D2" s="60">
        <v>2006</v>
      </c>
      <c r="E2" s="60">
        <v>2007</v>
      </c>
      <c r="F2" s="60">
        <v>2008</v>
      </c>
      <c r="G2" s="60">
        <v>2009</v>
      </c>
      <c r="H2" s="60">
        <v>2010</v>
      </c>
      <c r="I2" s="60">
        <v>2011</v>
      </c>
      <c r="J2" s="60">
        <v>2012</v>
      </c>
      <c r="K2" s="60">
        <v>2013</v>
      </c>
      <c r="L2" s="60">
        <v>2014</v>
      </c>
      <c r="M2" s="60">
        <v>2015</v>
      </c>
      <c r="N2" s="60">
        <v>2016</v>
      </c>
      <c r="O2" s="60">
        <v>2017</v>
      </c>
      <c r="P2" s="61">
        <v>2018</v>
      </c>
      <c r="Q2" s="62"/>
      <c r="R2" s="62"/>
      <c r="S2" s="62"/>
    </row>
    <row r="3" spans="1:22" s="66" customFormat="1" ht="16.2" x14ac:dyDescent="0.35">
      <c r="A3" s="64"/>
      <c r="B3" s="65"/>
      <c r="C3" s="309">
        <f>'State population'!G9</f>
        <v>962561</v>
      </c>
      <c r="D3" s="309">
        <f>'State population'!H9</f>
        <v>978042.5</v>
      </c>
      <c r="E3" s="309">
        <f>'State population'!I9</f>
        <v>993524</v>
      </c>
      <c r="F3" s="309">
        <f>'State population'!J9</f>
        <v>1009005.5</v>
      </c>
      <c r="G3" s="309">
        <f>'State population'!K9</f>
        <v>1024487</v>
      </c>
      <c r="H3" s="309">
        <f>'State population'!L9</f>
        <v>1039968.5</v>
      </c>
      <c r="I3" s="309">
        <f>'State population'!M9</f>
        <v>1055450</v>
      </c>
      <c r="J3" s="309">
        <f>'State population'!N9</f>
        <v>1073592.6984016832</v>
      </c>
      <c r="K3" s="309">
        <f>'State population'!O9</f>
        <v>1091735.3968033665</v>
      </c>
      <c r="L3" s="309">
        <f>'State population'!P9</f>
        <v>1109878.0952050497</v>
      </c>
      <c r="M3" s="309">
        <f>'State population'!Q9</f>
        <v>1128020.793606733</v>
      </c>
      <c r="N3" s="309">
        <f>'State population'!R9</f>
        <v>1146475.356620946</v>
      </c>
      <c r="O3" s="309">
        <f>'State population'!S9</f>
        <v>1165241.7842476885</v>
      </c>
      <c r="P3" s="309">
        <f>'State population'!T9</f>
        <v>1184320.0764869608</v>
      </c>
      <c r="Q3" s="487"/>
      <c r="R3" s="62"/>
      <c r="S3" s="62"/>
    </row>
    <row r="4" spans="1:22" s="66" customFormat="1" ht="16.2" x14ac:dyDescent="0.35">
      <c r="A4" s="68"/>
      <c r="B4" s="69"/>
      <c r="C4" s="311"/>
      <c r="E4" s="67"/>
      <c r="F4" s="67"/>
      <c r="G4" s="67"/>
      <c r="H4" s="136"/>
      <c r="I4" s="67"/>
      <c r="J4" s="67"/>
      <c r="K4" s="67"/>
      <c r="L4" s="67"/>
      <c r="M4" s="67"/>
      <c r="N4" s="62"/>
      <c r="O4" s="62"/>
      <c r="P4" s="62"/>
      <c r="Q4" s="62"/>
      <c r="R4" s="62"/>
      <c r="S4" s="62"/>
    </row>
    <row r="5" spans="1:22" s="66" customFormat="1" ht="16.2" x14ac:dyDescent="0.35">
      <c r="A5" s="68"/>
      <c r="B5" s="69"/>
      <c r="C5" s="135"/>
      <c r="E5" s="70"/>
      <c r="F5" s="70"/>
      <c r="G5" s="71"/>
      <c r="H5" s="71"/>
      <c r="I5" s="72"/>
      <c r="J5" s="70"/>
      <c r="N5" s="62"/>
      <c r="O5" s="62"/>
      <c r="P5" s="62"/>
      <c r="Q5" s="62"/>
      <c r="R5" s="62"/>
      <c r="S5" s="62"/>
      <c r="V5" s="73"/>
    </row>
    <row r="6" spans="1:22" s="66" customFormat="1" ht="16.2" x14ac:dyDescent="0.35">
      <c r="A6" s="58" t="s">
        <v>19</v>
      </c>
      <c r="B6" s="59" t="s">
        <v>1</v>
      </c>
      <c r="C6" s="60">
        <v>2005</v>
      </c>
      <c r="D6" s="60">
        <v>2006</v>
      </c>
      <c r="E6" s="60">
        <v>2007</v>
      </c>
      <c r="F6" s="60">
        <v>2008</v>
      </c>
      <c r="G6" s="60">
        <v>2009</v>
      </c>
      <c r="H6" s="60">
        <v>2010</v>
      </c>
      <c r="I6" s="60">
        <v>2011</v>
      </c>
      <c r="J6" s="60">
        <v>2012</v>
      </c>
      <c r="K6" s="60">
        <v>2013</v>
      </c>
      <c r="L6" s="60">
        <v>2014</v>
      </c>
      <c r="M6" s="60">
        <v>2015</v>
      </c>
      <c r="N6" s="60">
        <v>2016</v>
      </c>
      <c r="O6" s="60">
        <v>2017</v>
      </c>
      <c r="P6" s="61">
        <v>2018</v>
      </c>
      <c r="Q6" s="62"/>
      <c r="R6" s="62"/>
      <c r="S6" s="62"/>
    </row>
    <row r="7" spans="1:22" s="48" customFormat="1" x14ac:dyDescent="0.3">
      <c r="A7" s="312"/>
      <c r="B7" s="313"/>
      <c r="C7" s="313">
        <f>BOD!$B$11</f>
        <v>61.86</v>
      </c>
      <c r="D7" s="313">
        <f>BOD!$B$11</f>
        <v>61.86</v>
      </c>
      <c r="E7" s="313">
        <f>BOD!$B$11</f>
        <v>61.86</v>
      </c>
      <c r="F7" s="313">
        <f>BOD!$B$11</f>
        <v>61.86</v>
      </c>
      <c r="G7" s="313">
        <f>BOD!$B$11</f>
        <v>61.86</v>
      </c>
      <c r="H7" s="313">
        <f>BOD!$B$11</f>
        <v>61.86</v>
      </c>
      <c r="I7" s="313">
        <f>BOD!$B$11</f>
        <v>61.86</v>
      </c>
      <c r="J7" s="313">
        <f>BOD!$B$11</f>
        <v>61.86</v>
      </c>
      <c r="K7" s="313">
        <f>BOD!$B$11</f>
        <v>61.86</v>
      </c>
      <c r="L7" s="313">
        <f>BOD!$B$11</f>
        <v>61.86</v>
      </c>
      <c r="M7" s="313">
        <f>BOD!$B$11</f>
        <v>61.86</v>
      </c>
      <c r="N7" s="313">
        <f>BOD!$B$11</f>
        <v>61.86</v>
      </c>
      <c r="O7" s="313">
        <f>BOD!$B$11</f>
        <v>61.86</v>
      </c>
      <c r="P7" s="313">
        <f>BOD!$B$11</f>
        <v>61.86</v>
      </c>
      <c r="Q7" s="488"/>
    </row>
    <row r="8" spans="1:22" s="66" customFormat="1" ht="16.2" x14ac:dyDescent="0.35">
      <c r="A8" s="68"/>
      <c r="B8" s="69"/>
      <c r="C8" s="69"/>
      <c r="D8" s="69"/>
      <c r="E8" s="75"/>
      <c r="F8" s="75"/>
      <c r="G8" s="75"/>
      <c r="H8" s="75"/>
      <c r="I8" s="75"/>
      <c r="J8" s="75"/>
      <c r="N8" s="62"/>
      <c r="O8" s="62"/>
      <c r="P8" s="62"/>
      <c r="Q8" s="62"/>
      <c r="R8" s="62"/>
      <c r="S8" s="62"/>
    </row>
    <row r="9" spans="1:22" s="66" customFormat="1" ht="16.2" x14ac:dyDescent="0.35">
      <c r="A9" s="68"/>
      <c r="B9" s="76"/>
      <c r="C9" s="76"/>
      <c r="D9" s="76"/>
      <c r="E9" s="70"/>
      <c r="F9" s="70"/>
      <c r="G9" s="70"/>
      <c r="H9" s="70"/>
      <c r="I9" s="70"/>
      <c r="J9" s="70"/>
      <c r="N9" s="62"/>
      <c r="O9" s="62"/>
      <c r="P9" s="62"/>
      <c r="Q9" s="62"/>
      <c r="R9" s="62"/>
      <c r="S9" s="62"/>
    </row>
    <row r="10" spans="1:22" s="63" customFormat="1" ht="30" customHeight="1" x14ac:dyDescent="0.35">
      <c r="A10" s="447" t="s">
        <v>54</v>
      </c>
      <c r="B10" s="59" t="s">
        <v>56</v>
      </c>
      <c r="C10" s="60">
        <v>2005</v>
      </c>
      <c r="D10" s="60">
        <v>2006</v>
      </c>
      <c r="E10" s="60">
        <v>2007</v>
      </c>
      <c r="F10" s="60">
        <v>2008</v>
      </c>
      <c r="G10" s="60">
        <v>2009</v>
      </c>
      <c r="H10" s="60">
        <v>2010</v>
      </c>
      <c r="I10" s="60">
        <v>2011</v>
      </c>
      <c r="J10" s="60">
        <v>2012</v>
      </c>
      <c r="K10" s="60">
        <v>2013</v>
      </c>
      <c r="L10" s="60">
        <v>2014</v>
      </c>
      <c r="M10" s="60">
        <v>2015</v>
      </c>
      <c r="N10" s="60">
        <v>2016</v>
      </c>
      <c r="O10" s="60">
        <v>2017</v>
      </c>
      <c r="P10" s="61">
        <v>2018</v>
      </c>
      <c r="Q10" s="62"/>
      <c r="R10" s="62"/>
      <c r="S10" s="62"/>
    </row>
    <row r="11" spans="1:22" ht="15.75" customHeight="1" x14ac:dyDescent="0.35">
      <c r="A11" s="77"/>
      <c r="B11" s="78"/>
      <c r="C11" s="42">
        <f>C3*C7*0.001*365</f>
        <v>21733568.562900003</v>
      </c>
      <c r="D11" s="42">
        <f>D3*D7*0.001*365</f>
        <v>22083123.80325</v>
      </c>
      <c r="E11" s="42">
        <f>E3*E7*0.001*365</f>
        <v>22432679.0436</v>
      </c>
      <c r="F11" s="42">
        <f>F3*F7*0.001*365</f>
        <v>22782234.283950001</v>
      </c>
      <c r="G11" s="42">
        <f t="shared" ref="G11:L11" si="0">G3*G7*0.001*365</f>
        <v>23131789.524300002</v>
      </c>
      <c r="H11" s="42">
        <f t="shared" si="0"/>
        <v>23481344.764649998</v>
      </c>
      <c r="I11" s="42">
        <f t="shared" si="0"/>
        <v>23830900.005000003</v>
      </c>
      <c r="J11" s="42">
        <f t="shared" si="0"/>
        <v>24240542.177941769</v>
      </c>
      <c r="K11" s="42">
        <f t="shared" si="0"/>
        <v>24650184.350883532</v>
      </c>
      <c r="L11" s="42">
        <f t="shared" si="0"/>
        <v>25059826.523825299</v>
      </c>
      <c r="M11" s="42">
        <f>M3*M7*0.001*365</f>
        <v>25469468.696767066</v>
      </c>
      <c r="N11" s="42">
        <f t="shared" ref="N11:O11" si="1">N3*N7*0.001*365</f>
        <v>25886152.429608677</v>
      </c>
      <c r="O11" s="42">
        <f t="shared" si="1"/>
        <v>26309877.722350135</v>
      </c>
      <c r="P11" s="79">
        <f>P3*P7*0.001*365</f>
        <v>26740644.574991439</v>
      </c>
      <c r="Q11" s="62"/>
      <c r="R11" s="62"/>
      <c r="S11" s="62"/>
    </row>
    <row r="12" spans="1:22" ht="15.75" customHeight="1" x14ac:dyDescent="0.35">
      <c r="A12" s="80"/>
      <c r="B12" s="76"/>
      <c r="C12" s="76"/>
      <c r="D12" s="76"/>
      <c r="E12" s="75"/>
      <c r="F12" s="75"/>
      <c r="G12" s="75"/>
      <c r="H12" s="75"/>
      <c r="I12" s="75"/>
      <c r="J12" s="75"/>
      <c r="N12" s="62"/>
      <c r="O12" s="62"/>
      <c r="P12" s="62"/>
      <c r="Q12" s="62"/>
      <c r="R12" s="62"/>
      <c r="S12" s="62"/>
    </row>
    <row r="13" spans="1:22" ht="16.2" x14ac:dyDescent="0.35">
      <c r="A13" s="80"/>
      <c r="B13" s="76"/>
      <c r="C13" s="76"/>
      <c r="D13" s="76"/>
      <c r="E13" s="75"/>
      <c r="F13" s="81"/>
      <c r="G13" s="81"/>
      <c r="H13" s="81"/>
      <c r="I13" s="81"/>
      <c r="J13" s="81"/>
      <c r="N13" s="62"/>
      <c r="O13" s="62"/>
      <c r="P13" s="62"/>
      <c r="Q13" s="62"/>
      <c r="R13" s="62"/>
      <c r="S13" s="62"/>
    </row>
    <row r="14" spans="1:22" ht="18" customHeight="1" x14ac:dyDescent="0.3">
      <c r="A14" s="58" t="s">
        <v>100</v>
      </c>
      <c r="B14" s="59" t="s">
        <v>140</v>
      </c>
      <c r="C14" s="60">
        <v>2005</v>
      </c>
      <c r="D14" s="60">
        <v>2006</v>
      </c>
      <c r="E14" s="60">
        <v>2007</v>
      </c>
      <c r="F14" s="60">
        <v>2008</v>
      </c>
      <c r="G14" s="60">
        <v>2009</v>
      </c>
      <c r="H14" s="60">
        <v>2010</v>
      </c>
      <c r="I14" s="60">
        <v>2011</v>
      </c>
      <c r="J14" s="60">
        <v>2012</v>
      </c>
      <c r="K14" s="60">
        <v>2013</v>
      </c>
      <c r="L14" s="60">
        <v>2014</v>
      </c>
      <c r="M14" s="60">
        <v>2015</v>
      </c>
      <c r="N14" s="60">
        <v>2016</v>
      </c>
      <c r="O14" s="60">
        <v>2017</v>
      </c>
      <c r="P14" s="61">
        <v>2018</v>
      </c>
    </row>
    <row r="15" spans="1:22" ht="15.75" customHeight="1" x14ac:dyDescent="0.3">
      <c r="A15" s="77"/>
      <c r="B15" s="78"/>
      <c r="C15" s="41">
        <v>1.25</v>
      </c>
      <c r="D15" s="41">
        <v>1.25</v>
      </c>
      <c r="E15" s="42">
        <v>1.25</v>
      </c>
      <c r="F15" s="42">
        <v>1.25</v>
      </c>
      <c r="G15" s="42">
        <v>1.25</v>
      </c>
      <c r="H15" s="42">
        <v>1.25</v>
      </c>
      <c r="I15" s="42">
        <v>1.25</v>
      </c>
      <c r="J15" s="42">
        <v>1.25</v>
      </c>
      <c r="K15" s="43">
        <v>1.25</v>
      </c>
      <c r="L15" s="43">
        <v>1.25</v>
      </c>
      <c r="M15" s="43">
        <v>1.25</v>
      </c>
      <c r="N15" s="43">
        <v>1.25</v>
      </c>
      <c r="O15" s="43">
        <v>1.25</v>
      </c>
      <c r="P15" s="44">
        <v>1.25</v>
      </c>
    </row>
    <row r="16" spans="1:22" ht="15.75" customHeight="1" x14ac:dyDescent="0.3">
      <c r="A16" s="80"/>
      <c r="B16" s="76"/>
      <c r="C16" s="76"/>
      <c r="D16" s="76"/>
      <c r="E16" s="75"/>
      <c r="F16" s="75"/>
      <c r="G16" s="75"/>
      <c r="H16" s="75"/>
      <c r="I16" s="75"/>
      <c r="J16" s="75"/>
    </row>
    <row r="17" spans="1:19" x14ac:dyDescent="0.3">
      <c r="A17" s="80"/>
      <c r="B17" s="76"/>
      <c r="C17" s="76"/>
      <c r="D17" s="76"/>
      <c r="E17" s="82"/>
      <c r="F17" s="82"/>
      <c r="G17" s="82"/>
      <c r="H17" s="82"/>
      <c r="I17" s="82"/>
      <c r="J17" s="82"/>
    </row>
    <row r="18" spans="1:19" s="63" customFormat="1" ht="18" x14ac:dyDescent="0.3">
      <c r="A18" s="58" t="s">
        <v>101</v>
      </c>
      <c r="B18" s="59" t="s">
        <v>140</v>
      </c>
      <c r="C18" s="60">
        <v>2005</v>
      </c>
      <c r="D18" s="60">
        <v>2006</v>
      </c>
      <c r="E18" s="60">
        <v>2007</v>
      </c>
      <c r="F18" s="60">
        <v>2008</v>
      </c>
      <c r="G18" s="60">
        <v>2009</v>
      </c>
      <c r="H18" s="60">
        <v>2010</v>
      </c>
      <c r="I18" s="60">
        <v>2011</v>
      </c>
      <c r="J18" s="60">
        <v>2012</v>
      </c>
      <c r="K18" s="60">
        <v>2013</v>
      </c>
      <c r="L18" s="60">
        <v>2014</v>
      </c>
      <c r="M18" s="60">
        <v>2015</v>
      </c>
      <c r="N18" s="60">
        <v>2016</v>
      </c>
      <c r="O18" s="60">
        <v>2017</v>
      </c>
      <c r="P18" s="61">
        <v>2018</v>
      </c>
    </row>
    <row r="19" spans="1:19" x14ac:dyDescent="0.3">
      <c r="A19" s="77"/>
      <c r="B19" s="78"/>
      <c r="C19" s="74">
        <v>1</v>
      </c>
      <c r="D19" s="74">
        <v>1</v>
      </c>
      <c r="E19" s="42">
        <v>1</v>
      </c>
      <c r="F19" s="42">
        <v>1</v>
      </c>
      <c r="G19" s="42">
        <v>1</v>
      </c>
      <c r="H19" s="42">
        <v>1</v>
      </c>
      <c r="I19" s="42">
        <v>1</v>
      </c>
      <c r="J19" s="42">
        <v>1</v>
      </c>
      <c r="K19" s="145">
        <v>1</v>
      </c>
      <c r="L19" s="145">
        <v>1</v>
      </c>
      <c r="M19" s="145">
        <v>1</v>
      </c>
      <c r="N19" s="145">
        <v>1</v>
      </c>
      <c r="O19" s="145">
        <v>1</v>
      </c>
      <c r="P19" s="146">
        <v>1</v>
      </c>
    </row>
    <row r="20" spans="1:19" x14ac:dyDescent="0.3">
      <c r="A20" s="80"/>
      <c r="B20" s="76"/>
      <c r="C20" s="76"/>
      <c r="D20" s="76"/>
      <c r="E20" s="75"/>
      <c r="F20" s="75"/>
      <c r="G20" s="75"/>
      <c r="H20" s="75"/>
      <c r="I20" s="75"/>
      <c r="J20" s="75"/>
    </row>
    <row r="21" spans="1:19" x14ac:dyDescent="0.3">
      <c r="A21" s="80"/>
      <c r="B21" s="76"/>
      <c r="C21" s="76"/>
      <c r="D21" s="76"/>
      <c r="E21" s="82"/>
      <c r="F21" s="82"/>
      <c r="G21" s="82"/>
      <c r="H21" s="82"/>
      <c r="I21" s="82"/>
      <c r="J21" s="82"/>
    </row>
    <row r="22" spans="1:19" ht="18" x14ac:dyDescent="0.3">
      <c r="A22" s="447" t="s">
        <v>188</v>
      </c>
      <c r="B22" s="59" t="s">
        <v>56</v>
      </c>
      <c r="C22" s="60">
        <v>2005</v>
      </c>
      <c r="D22" s="60">
        <v>2006</v>
      </c>
      <c r="E22" s="60">
        <v>2007</v>
      </c>
      <c r="F22" s="60">
        <v>2008</v>
      </c>
      <c r="G22" s="60">
        <v>2009</v>
      </c>
      <c r="H22" s="60">
        <v>2010</v>
      </c>
      <c r="I22" s="60">
        <v>2011</v>
      </c>
      <c r="J22" s="60">
        <v>2012</v>
      </c>
      <c r="K22" s="60">
        <v>2013</v>
      </c>
      <c r="L22" s="60">
        <v>2014</v>
      </c>
      <c r="M22" s="60">
        <v>2015</v>
      </c>
      <c r="N22" s="60">
        <v>2016</v>
      </c>
      <c r="O22" s="60">
        <v>2017</v>
      </c>
      <c r="P22" s="61">
        <v>2018</v>
      </c>
      <c r="Q22" s="63"/>
      <c r="R22" s="63"/>
      <c r="S22" s="63"/>
    </row>
    <row r="23" spans="1:19" s="49" customFormat="1" x14ac:dyDescent="0.3">
      <c r="A23" s="83"/>
      <c r="B23" s="84"/>
      <c r="C23" s="315">
        <f>C11*'Urban_degree of utilization'!$Y$14*C15</f>
        <v>18991017.040281635</v>
      </c>
      <c r="D23" s="315">
        <f>D11*'Urban_degree of utilization'!$Y$14*D15</f>
        <v>19296462.025388155</v>
      </c>
      <c r="E23" s="315">
        <f>E11*'Urban_degree of utilization'!$Y$14*E15</f>
        <v>19601907.010494679</v>
      </c>
      <c r="F23" s="315">
        <f>F11*'Urban_degree of utilization'!$Y$14*F15</f>
        <v>19907351.995601203</v>
      </c>
      <c r="G23" s="315">
        <f>G11*'Urban_degree of utilization'!$Y$14*G15</f>
        <v>20212796.980707727</v>
      </c>
      <c r="H23" s="315">
        <f>H11*'Urban_degree of utilization'!$Y$14*H15</f>
        <v>20518241.965814248</v>
      </c>
      <c r="I23" s="315">
        <f>I11*'Urban_degree of utilization'!$P$14*I15</f>
        <v>25588428.880368751</v>
      </c>
      <c r="J23" s="315">
        <f>J11*'Urban_degree of utilization'!$P$14*J15</f>
        <v>26028282.163564973</v>
      </c>
      <c r="K23" s="315">
        <f>K11*'Urban_degree of utilization'!$P$14*K15</f>
        <v>26468135.446761195</v>
      </c>
      <c r="L23" s="315">
        <f>L11*'Urban_degree of utilization'!$P$14*L15</f>
        <v>26907988.729957417</v>
      </c>
      <c r="M23" s="315">
        <f>M11*'Urban_degree of utilization'!$P$14*M15</f>
        <v>27347842.013153635</v>
      </c>
      <c r="N23" s="315">
        <f>N11*'Urban_degree of utilization'!$P$14*N15</f>
        <v>27795256.17129232</v>
      </c>
      <c r="O23" s="315">
        <f>O11*'Urban_degree of utilization'!$P$14*O15</f>
        <v>28250231.20437346</v>
      </c>
      <c r="P23" s="315">
        <f>P11*'Urban_degree of utilization'!$P$14*P15</f>
        <v>28712767.11239706</v>
      </c>
      <c r="Q23" s="489"/>
      <c r="R23" s="63"/>
      <c r="S23" s="63"/>
    </row>
    <row r="24" spans="1:19" s="49" customFormat="1" x14ac:dyDescent="0.3">
      <c r="A24" s="46"/>
      <c r="B24" s="85"/>
      <c r="C24" s="317"/>
      <c r="D24" s="85"/>
      <c r="E24" s="86"/>
      <c r="F24" s="86"/>
      <c r="G24" s="86"/>
      <c r="H24" s="86"/>
      <c r="I24" s="86"/>
      <c r="J24" s="86"/>
      <c r="N24" s="63"/>
      <c r="O24" s="63"/>
      <c r="P24" s="63"/>
      <c r="Q24" s="63"/>
      <c r="R24" s="63"/>
      <c r="S24" s="63"/>
    </row>
    <row r="25" spans="1:19" s="49" customFormat="1" x14ac:dyDescent="0.3">
      <c r="A25" s="46"/>
      <c r="B25" s="85"/>
      <c r="C25" s="85"/>
      <c r="D25" s="85"/>
      <c r="E25" s="87"/>
      <c r="F25" s="87"/>
      <c r="G25" s="87"/>
      <c r="H25" s="87"/>
      <c r="I25" s="87"/>
      <c r="J25" s="87"/>
      <c r="N25" s="63"/>
      <c r="O25" s="63"/>
      <c r="P25" s="63"/>
      <c r="Q25" s="63"/>
      <c r="R25" s="63"/>
      <c r="S25" s="63"/>
    </row>
    <row r="26" spans="1:19" ht="18" x14ac:dyDescent="0.3">
      <c r="A26" s="447" t="s">
        <v>189</v>
      </c>
      <c r="B26" s="59" t="s">
        <v>56</v>
      </c>
      <c r="C26" s="60">
        <v>2005</v>
      </c>
      <c r="D26" s="60">
        <v>2006</v>
      </c>
      <c r="E26" s="60">
        <v>2007</v>
      </c>
      <c r="F26" s="60">
        <v>2008</v>
      </c>
      <c r="G26" s="60">
        <v>2009</v>
      </c>
      <c r="H26" s="60">
        <v>2010</v>
      </c>
      <c r="I26" s="60">
        <v>2011</v>
      </c>
      <c r="J26" s="60">
        <v>2012</v>
      </c>
      <c r="K26" s="60">
        <v>2013</v>
      </c>
      <c r="L26" s="60">
        <v>2014</v>
      </c>
      <c r="M26" s="60">
        <v>2015</v>
      </c>
      <c r="N26" s="60">
        <v>2016</v>
      </c>
      <c r="O26" s="60">
        <v>2017</v>
      </c>
      <c r="P26" s="61">
        <v>2018</v>
      </c>
      <c r="Q26" s="63"/>
      <c r="R26" s="63"/>
      <c r="S26" s="63"/>
    </row>
    <row r="27" spans="1:19" s="49" customFormat="1" x14ac:dyDescent="0.3">
      <c r="A27" s="88"/>
      <c r="B27" s="84"/>
      <c r="C27" s="315">
        <f>C11*C19*(1-'Urban_degree of utilization'!$Y$14)</f>
        <v>6540754.9306746945</v>
      </c>
      <c r="D27" s="315">
        <f>D11*D19*(1-'Urban_degree of utilization'!$Y$14)</f>
        <v>6645954.1829394745</v>
      </c>
      <c r="E27" s="315">
        <f>E11*E19*(1-'Urban_degree of utilization'!$Y$14)</f>
        <v>6751153.4352042563</v>
      </c>
      <c r="F27" s="315">
        <f>F11*F19*(1-'Urban_degree of utilization'!$Y$14)</f>
        <v>6856352.6874690382</v>
      </c>
      <c r="G27" s="315">
        <f>G11*G19*(1-'Urban_degree of utilization'!$Y$14)</f>
        <v>6961551.9397338191</v>
      </c>
      <c r="H27" s="315">
        <f>H11*H19*(1-'Urban_degree of utilization'!$Y$14)</f>
        <v>7066751.1919986</v>
      </c>
      <c r="I27" s="315">
        <f>I11*I19*(1-'Urban_degree of utilization'!$P$14)</f>
        <v>3360156.9007050009</v>
      </c>
      <c r="J27" s="315">
        <f>J11*J19*(1-'Urban_degree of utilization'!$P$14)</f>
        <v>3417916.4470897899</v>
      </c>
      <c r="K27" s="315">
        <f>K11*K19*(1-'Urban_degree of utilization'!$P$14)</f>
        <v>3475675.9934745785</v>
      </c>
      <c r="L27" s="315">
        <f>L11*L19*(1-'Urban_degree of utilization'!$P$14)</f>
        <v>3533435.5398593675</v>
      </c>
      <c r="M27" s="315">
        <f>M11*M19*(1-'Urban_degree of utilization'!$P$14)</f>
        <v>3591195.0862441566</v>
      </c>
      <c r="N27" s="315">
        <f>N11*N19*(1-'Urban_degree of utilization'!$P$14)</f>
        <v>3649947.4925748236</v>
      </c>
      <c r="O27" s="315">
        <f>O11*O19*(1-'Urban_degree of utilization'!$P$14)</f>
        <v>3709692.7588513694</v>
      </c>
      <c r="P27" s="315">
        <f>P11*P19*(1-'Urban_degree of utilization'!$P$14)</f>
        <v>3770430.8850737931</v>
      </c>
      <c r="Q27" s="63"/>
      <c r="R27" s="63"/>
      <c r="S27" s="63"/>
    </row>
    <row r="28" spans="1:19" s="49" customFormat="1" x14ac:dyDescent="0.3">
      <c r="A28" s="89"/>
      <c r="B28" s="90"/>
      <c r="C28" s="317"/>
      <c r="D28" s="90"/>
      <c r="E28" s="86"/>
      <c r="F28" s="86"/>
      <c r="G28" s="86"/>
      <c r="H28" s="86"/>
      <c r="I28" s="86"/>
      <c r="J28" s="86"/>
      <c r="N28" s="63"/>
      <c r="O28" s="63"/>
      <c r="P28" s="63"/>
      <c r="Q28" s="63"/>
      <c r="R28" s="63"/>
      <c r="S28" s="63"/>
    </row>
    <row r="29" spans="1:19" s="49" customFormat="1" x14ac:dyDescent="0.3">
      <c r="A29" s="89"/>
      <c r="B29" s="90"/>
      <c r="C29" s="90"/>
      <c r="D29" s="90"/>
      <c r="E29" s="51"/>
      <c r="F29" s="51"/>
      <c r="G29" s="51"/>
      <c r="H29" s="51"/>
      <c r="I29" s="51"/>
      <c r="J29" s="51"/>
      <c r="O29" s="137"/>
    </row>
    <row r="30" spans="1:19" s="49" customFormat="1" ht="15.75" customHeight="1" x14ac:dyDescent="0.3">
      <c r="A30" s="447" t="s">
        <v>102</v>
      </c>
      <c r="B30" s="448"/>
      <c r="C30" s="89"/>
      <c r="D30" s="89"/>
      <c r="E30" s="91"/>
      <c r="F30" s="91"/>
      <c r="G30" s="91"/>
      <c r="H30" s="91"/>
      <c r="I30" s="91"/>
      <c r="J30" s="91"/>
      <c r="L30" s="63"/>
      <c r="M30" s="63"/>
      <c r="N30" s="63"/>
      <c r="O30" s="63"/>
      <c r="P30" s="63"/>
      <c r="Q30" s="63"/>
      <c r="R30" s="63"/>
      <c r="S30" s="63"/>
    </row>
    <row r="31" spans="1:19" s="49" customFormat="1" ht="15.75" customHeight="1" x14ac:dyDescent="0.3">
      <c r="A31" s="92">
        <v>0.6</v>
      </c>
      <c r="B31" s="93" t="s">
        <v>12</v>
      </c>
      <c r="C31" s="50"/>
      <c r="D31" s="50"/>
      <c r="E31" s="51"/>
      <c r="F31" s="48"/>
      <c r="G31" s="48"/>
      <c r="H31" s="48"/>
      <c r="I31" s="48"/>
      <c r="J31" s="48"/>
      <c r="L31" s="63"/>
      <c r="M31" s="63"/>
      <c r="N31" s="63"/>
      <c r="O31" s="63"/>
      <c r="P31" s="63"/>
      <c r="Q31" s="63"/>
      <c r="R31" s="63"/>
      <c r="S31" s="63"/>
    </row>
    <row r="32" spans="1:19" s="49" customFormat="1" ht="15.75" customHeight="1" x14ac:dyDescent="0.3">
      <c r="A32" s="89"/>
      <c r="B32" s="89"/>
      <c r="C32" s="89"/>
      <c r="D32" s="89"/>
      <c r="E32" s="51"/>
      <c r="F32" s="51"/>
      <c r="G32" s="51"/>
      <c r="H32" s="51"/>
      <c r="I32" s="51"/>
      <c r="J32" s="51"/>
      <c r="L32" s="63"/>
      <c r="M32" s="63"/>
      <c r="N32" s="63"/>
      <c r="O32" s="63"/>
      <c r="P32" s="63"/>
      <c r="Q32" s="63"/>
      <c r="R32" s="63"/>
      <c r="S32" s="63"/>
    </row>
    <row r="33" spans="1:26" s="49" customFormat="1" x14ac:dyDescent="0.3">
      <c r="A33" s="671" t="s">
        <v>18</v>
      </c>
      <c r="B33" s="672"/>
      <c r="C33" s="89"/>
      <c r="D33" s="89"/>
      <c r="E33" s="51"/>
      <c r="F33" s="51"/>
      <c r="G33" s="51"/>
      <c r="H33" s="51"/>
      <c r="I33" s="51"/>
      <c r="J33" s="51"/>
      <c r="L33" s="63"/>
      <c r="M33" s="63"/>
      <c r="N33" s="63"/>
      <c r="O33" s="63"/>
      <c r="P33" s="63"/>
      <c r="Q33" s="63"/>
      <c r="R33" s="63"/>
      <c r="S33" s="63"/>
    </row>
    <row r="34" spans="1:26" s="49" customFormat="1" x14ac:dyDescent="0.3">
      <c r="A34" s="94">
        <v>0</v>
      </c>
      <c r="B34" s="95" t="s">
        <v>17</v>
      </c>
      <c r="C34" s="90"/>
      <c r="D34" s="96"/>
      <c r="E34" s="51"/>
      <c r="F34" s="51"/>
      <c r="G34" s="51"/>
      <c r="H34" s="51"/>
      <c r="I34" s="51"/>
      <c r="J34" s="51"/>
      <c r="L34" s="63"/>
      <c r="M34" s="63"/>
      <c r="N34" s="63"/>
      <c r="O34" s="63"/>
      <c r="P34" s="63"/>
      <c r="Q34" s="63"/>
      <c r="R34" s="63"/>
      <c r="S34" s="63"/>
    </row>
    <row r="35" spans="1:26" s="49" customFormat="1" ht="16.2" thickBot="1" x14ac:dyDescent="0.35">
      <c r="A35" s="97"/>
      <c r="B35" s="89"/>
      <c r="C35" s="89"/>
      <c r="D35" s="89"/>
      <c r="E35" s="51"/>
      <c r="F35" s="51"/>
      <c r="G35" s="51"/>
      <c r="H35" s="51"/>
      <c r="I35" s="51"/>
      <c r="J35" s="51"/>
    </row>
    <row r="36" spans="1:26" s="49" customFormat="1" x14ac:dyDescent="0.3">
      <c r="A36" s="453" t="s">
        <v>10</v>
      </c>
      <c r="B36" s="99"/>
      <c r="C36" s="90"/>
      <c r="D36" s="90"/>
      <c r="E36" s="51"/>
      <c r="F36" s="51"/>
      <c r="G36" s="51"/>
      <c r="H36" s="51"/>
      <c r="I36" s="51"/>
      <c r="J36" s="51"/>
    </row>
    <row r="37" spans="1:26" s="49" customFormat="1" x14ac:dyDescent="0.3">
      <c r="A37" s="100" t="s">
        <v>2</v>
      </c>
      <c r="B37" s="101" t="s">
        <v>11</v>
      </c>
      <c r="C37" s="89"/>
      <c r="D37" s="89"/>
      <c r="E37" s="51"/>
      <c r="F37" s="51"/>
      <c r="G37" s="51"/>
      <c r="H37" s="51"/>
      <c r="I37" s="51"/>
      <c r="J37" s="51"/>
    </row>
    <row r="38" spans="1:26" s="49" customFormat="1" x14ac:dyDescent="0.3">
      <c r="A38" s="52" t="s">
        <v>3</v>
      </c>
      <c r="B38" s="102">
        <v>0.8</v>
      </c>
      <c r="C38" s="103"/>
      <c r="D38" s="103"/>
      <c r="E38" s="51"/>
      <c r="F38" s="51"/>
      <c r="G38" s="51"/>
      <c r="H38" s="51"/>
      <c r="I38" s="51"/>
      <c r="J38" s="51"/>
    </row>
    <row r="39" spans="1:26" s="49" customFormat="1" ht="46.8" x14ac:dyDescent="0.3">
      <c r="A39" s="52" t="s">
        <v>4</v>
      </c>
      <c r="B39" s="104">
        <v>0.3</v>
      </c>
      <c r="C39" s="103"/>
      <c r="D39" s="103"/>
      <c r="E39" s="51"/>
      <c r="F39" s="51"/>
      <c r="G39" s="51"/>
      <c r="H39" s="51"/>
      <c r="I39" s="51"/>
      <c r="J39" s="51"/>
    </row>
    <row r="40" spans="1:26" s="49" customFormat="1" ht="31.2" x14ac:dyDescent="0.3">
      <c r="A40" s="52" t="s">
        <v>96</v>
      </c>
      <c r="B40" s="104">
        <v>0</v>
      </c>
      <c r="C40" s="103"/>
      <c r="D40" s="103"/>
      <c r="E40" s="51"/>
      <c r="F40" s="51"/>
      <c r="G40" s="51"/>
      <c r="H40" s="51"/>
      <c r="I40" s="51"/>
      <c r="J40" s="51"/>
    </row>
    <row r="41" spans="1:26" s="49" customFormat="1" x14ac:dyDescent="0.3">
      <c r="A41" s="52" t="s">
        <v>5</v>
      </c>
      <c r="B41" s="102">
        <v>0.5</v>
      </c>
      <c r="C41" s="103"/>
      <c r="D41" s="103"/>
      <c r="E41" s="51"/>
      <c r="F41" s="51"/>
      <c r="G41" s="51"/>
      <c r="H41" s="51"/>
      <c r="I41" s="51"/>
      <c r="J41" s="51"/>
    </row>
    <row r="42" spans="1:26" s="49" customFormat="1" x14ac:dyDescent="0.3">
      <c r="A42" s="52" t="s">
        <v>6</v>
      </c>
      <c r="B42" s="102">
        <v>0.1</v>
      </c>
      <c r="C42" s="103"/>
      <c r="D42" s="103"/>
      <c r="E42" s="51"/>
      <c r="F42" s="51"/>
      <c r="G42" s="51"/>
      <c r="H42" s="51"/>
      <c r="I42" s="51"/>
      <c r="J42" s="51"/>
    </row>
    <row r="43" spans="1:26" s="49" customFormat="1" x14ac:dyDescent="0.3">
      <c r="A43" s="52" t="s">
        <v>7</v>
      </c>
      <c r="B43" s="102">
        <v>0</v>
      </c>
      <c r="C43" s="103"/>
      <c r="D43" s="103"/>
      <c r="E43" s="51"/>
      <c r="F43" s="51"/>
      <c r="G43" s="51"/>
      <c r="H43" s="51"/>
      <c r="I43" s="51"/>
      <c r="J43" s="51"/>
    </row>
    <row r="44" spans="1:26" s="49" customFormat="1" x14ac:dyDescent="0.3">
      <c r="A44" s="52" t="s">
        <v>8</v>
      </c>
      <c r="B44" s="102">
        <v>0.5</v>
      </c>
      <c r="C44" s="103"/>
      <c r="D44" s="103"/>
      <c r="E44" s="51"/>
      <c r="F44" s="51"/>
      <c r="G44" s="51"/>
      <c r="H44" s="51"/>
      <c r="I44" s="51"/>
      <c r="J44" s="51"/>
    </row>
    <row r="45" spans="1:26" s="49" customFormat="1" ht="31.2" x14ac:dyDescent="0.3">
      <c r="A45" s="53" t="s">
        <v>99</v>
      </c>
      <c r="B45" s="105">
        <v>0.5</v>
      </c>
      <c r="C45" s="103"/>
      <c r="D45" s="103"/>
      <c r="E45" s="51"/>
      <c r="F45" s="51"/>
      <c r="G45" s="51"/>
      <c r="H45" s="51"/>
      <c r="I45" s="51"/>
      <c r="J45" s="51"/>
    </row>
    <row r="46" spans="1:26" s="49" customFormat="1" ht="47.4" thickBot="1" x14ac:dyDescent="0.35">
      <c r="A46" s="54" t="s">
        <v>9</v>
      </c>
      <c r="B46" s="106">
        <v>0.1</v>
      </c>
      <c r="C46" s="103"/>
      <c r="D46" s="103"/>
      <c r="E46" s="51"/>
      <c r="F46" s="51"/>
      <c r="G46" s="51"/>
      <c r="H46" s="51"/>
      <c r="I46" s="51"/>
      <c r="J46" s="51"/>
    </row>
    <row r="47" spans="1:26" s="49" customFormat="1" ht="16.2" thickBot="1" x14ac:dyDescent="0.35">
      <c r="A47" s="107"/>
      <c r="B47" s="108"/>
      <c r="C47" s="108"/>
      <c r="D47" s="108"/>
      <c r="E47" s="108"/>
      <c r="F47" s="108"/>
      <c r="G47" s="51"/>
      <c r="H47" s="51"/>
      <c r="I47" s="51"/>
      <c r="J47" s="51"/>
      <c r="K47" s="51"/>
      <c r="L47" s="51"/>
    </row>
    <row r="48" spans="1:26" s="49" customFormat="1" ht="45.75" customHeight="1" thickBot="1" x14ac:dyDescent="0.35">
      <c r="A48" s="673" t="s">
        <v>227</v>
      </c>
      <c r="B48" s="674"/>
      <c r="C48" s="674"/>
      <c r="D48" s="675"/>
      <c r="E48" s="125"/>
      <c r="F48" s="125"/>
      <c r="G48" s="125"/>
      <c r="H48" s="125"/>
      <c r="I48" s="51"/>
      <c r="J48" s="51"/>
      <c r="K48" s="51"/>
      <c r="L48" s="51"/>
      <c r="N48" s="51"/>
      <c r="O48" s="51"/>
      <c r="P48" s="51"/>
      <c r="Q48" s="51"/>
      <c r="R48" s="51"/>
      <c r="S48" s="51"/>
      <c r="T48" s="51"/>
      <c r="U48" s="51"/>
      <c r="V48" s="51"/>
      <c r="W48" s="51"/>
      <c r="X48" s="51"/>
      <c r="Y48" s="51"/>
      <c r="Z48" s="51"/>
    </row>
    <row r="49" spans="1:26" s="49" customFormat="1" ht="62.4" x14ac:dyDescent="0.3">
      <c r="A49" s="126" t="s">
        <v>57</v>
      </c>
      <c r="B49" s="127" t="s">
        <v>61</v>
      </c>
      <c r="C49" s="147" t="s">
        <v>174</v>
      </c>
      <c r="D49" s="148" t="s">
        <v>175</v>
      </c>
      <c r="F49" s="51"/>
      <c r="G49" s="51"/>
      <c r="H49" s="51"/>
      <c r="I49" s="51"/>
      <c r="J49" s="51"/>
      <c r="K49" s="51"/>
      <c r="L49" s="51"/>
      <c r="N49" s="51"/>
      <c r="O49" s="51"/>
      <c r="P49" s="51"/>
      <c r="Q49" s="51"/>
      <c r="R49" s="51"/>
      <c r="S49" s="51"/>
      <c r="T49" s="51"/>
      <c r="U49" s="51"/>
      <c r="V49" s="51"/>
      <c r="W49" s="51"/>
      <c r="X49" s="51"/>
      <c r="Y49" s="51"/>
      <c r="Z49" s="51"/>
    </row>
    <row r="50" spans="1:26" s="49" customFormat="1" x14ac:dyDescent="0.3">
      <c r="A50" s="676" t="s">
        <v>173</v>
      </c>
      <c r="B50" s="110" t="s">
        <v>58</v>
      </c>
      <c r="C50" s="318">
        <f>'Urban_degree of utilization'!$Z$14</f>
        <v>7.3241379310344827E-3</v>
      </c>
      <c r="D50" s="319">
        <f>'Urban_degree of utilization'!$S$14</f>
        <v>8.9999999999999993E-3</v>
      </c>
      <c r="F50" s="51"/>
      <c r="G50" s="51"/>
      <c r="H50" s="51"/>
      <c r="I50" s="51"/>
      <c r="J50" s="51"/>
      <c r="K50" s="51"/>
      <c r="L50" s="51"/>
      <c r="N50" s="51"/>
      <c r="O50" s="51"/>
      <c r="P50" s="51"/>
      <c r="Q50" s="51"/>
      <c r="R50" s="51"/>
      <c r="S50" s="51"/>
      <c r="T50" s="51"/>
      <c r="U50" s="51"/>
      <c r="V50" s="51"/>
      <c r="W50" s="51"/>
      <c r="X50" s="51"/>
      <c r="Y50" s="51"/>
      <c r="Z50" s="51"/>
    </row>
    <row r="51" spans="1:26" s="49" customFormat="1" x14ac:dyDescent="0.3">
      <c r="A51" s="676"/>
      <c r="B51" s="110" t="s">
        <v>59</v>
      </c>
      <c r="C51" s="318">
        <f>'Urban_degree of utilization'!$AB$14</f>
        <v>0.01</v>
      </c>
      <c r="D51" s="319">
        <f>'Urban_degree of utilization'!$Q$14</f>
        <v>5.0000000000000001E-3</v>
      </c>
      <c r="F51" s="51"/>
      <c r="G51" s="51"/>
      <c r="H51" s="51"/>
      <c r="I51" s="51"/>
      <c r="J51" s="51"/>
      <c r="K51" s="51"/>
      <c r="L51" s="51"/>
      <c r="N51" s="51"/>
      <c r="O51" s="51"/>
      <c r="P51" s="51"/>
      <c r="Q51" s="51"/>
      <c r="R51" s="51"/>
      <c r="S51" s="51"/>
      <c r="T51" s="51"/>
      <c r="U51" s="51"/>
      <c r="V51" s="51"/>
      <c r="W51" s="51"/>
      <c r="X51" s="51"/>
      <c r="Y51" s="51"/>
      <c r="Z51" s="51"/>
    </row>
    <row r="52" spans="1:26" s="49" customFormat="1" x14ac:dyDescent="0.3">
      <c r="A52" s="676"/>
      <c r="B52" s="110" t="s">
        <v>98</v>
      </c>
      <c r="C52" s="318">
        <f>'Urban_degree of utilization'!$AD$14</f>
        <v>0.1476451612903226</v>
      </c>
      <c r="D52" s="319">
        <f>'Urban_degree of utilization'!$R$14</f>
        <v>9.1999999999999998E-2</v>
      </c>
      <c r="F52" s="51"/>
      <c r="G52" s="51"/>
      <c r="H52" s="51"/>
      <c r="I52" s="51"/>
      <c r="J52" s="51"/>
      <c r="K52" s="51"/>
      <c r="L52" s="51"/>
      <c r="N52" s="51"/>
      <c r="O52" s="51"/>
      <c r="P52" s="51"/>
      <c r="Q52" s="51"/>
      <c r="R52" s="51"/>
      <c r="S52" s="51"/>
      <c r="T52" s="51"/>
      <c r="U52" s="51"/>
      <c r="V52" s="51"/>
      <c r="W52" s="51"/>
      <c r="X52" s="51"/>
      <c r="Y52" s="51"/>
      <c r="Z52" s="51"/>
    </row>
    <row r="53" spans="1:26" s="49" customFormat="1" x14ac:dyDescent="0.3">
      <c r="A53" s="676"/>
      <c r="B53" s="110" t="s">
        <v>60</v>
      </c>
      <c r="C53" s="318">
        <f>'Urban_degree of utilization'!$Y$14</f>
        <v>0.69904827586206886</v>
      </c>
      <c r="D53" s="319">
        <f>'Urban_degree of utilization'!$P$14</f>
        <v>0.85899999999999999</v>
      </c>
      <c r="F53" s="51"/>
      <c r="G53" s="51"/>
      <c r="H53" s="51"/>
      <c r="I53" s="51"/>
      <c r="J53" s="51"/>
      <c r="K53" s="51"/>
      <c r="L53" s="51"/>
      <c r="N53" s="51"/>
      <c r="O53" s="51"/>
      <c r="P53" s="51"/>
      <c r="Q53" s="51"/>
      <c r="R53" s="51"/>
      <c r="S53" s="51"/>
      <c r="T53" s="51"/>
      <c r="U53" s="51"/>
      <c r="V53" s="51"/>
      <c r="W53" s="51"/>
      <c r="X53" s="51"/>
      <c r="Y53" s="51"/>
      <c r="Z53" s="51"/>
    </row>
    <row r="54" spans="1:26" s="49" customFormat="1" ht="15.75" customHeight="1" thickBot="1" x14ac:dyDescent="0.35">
      <c r="A54" s="677"/>
      <c r="B54" s="149" t="s">
        <v>134</v>
      </c>
      <c r="C54" s="320">
        <f>'Urban_degree of utilization'!$AF$14</f>
        <v>0.13598242491657406</v>
      </c>
      <c r="D54" s="321">
        <f>'Urban_degree of utilization'!$T$14</f>
        <v>3.500000000000001E-2</v>
      </c>
      <c r="F54" s="51"/>
      <c r="G54" s="51"/>
      <c r="H54" s="51"/>
      <c r="I54" s="51"/>
      <c r="J54" s="51"/>
      <c r="K54" s="51"/>
      <c r="L54" s="51"/>
      <c r="N54" s="51"/>
      <c r="O54" s="51"/>
      <c r="P54" s="51"/>
      <c r="Q54" s="51"/>
      <c r="R54" s="51"/>
      <c r="S54" s="51"/>
      <c r="T54" s="51"/>
      <c r="U54" s="51"/>
      <c r="V54" s="51"/>
      <c r="W54" s="51"/>
      <c r="X54" s="51"/>
      <c r="Y54" s="51"/>
      <c r="Z54" s="51"/>
    </row>
    <row r="55" spans="1:26" s="49" customFormat="1" x14ac:dyDescent="0.3">
      <c r="A55" s="449"/>
      <c r="B55" s="110"/>
      <c r="C55" s="132"/>
      <c r="F55" s="51"/>
      <c r="G55" s="51"/>
      <c r="H55" s="51"/>
      <c r="I55" s="51"/>
      <c r="J55" s="51"/>
      <c r="K55" s="51"/>
      <c r="L55" s="51"/>
      <c r="N55" s="51"/>
      <c r="O55" s="51"/>
      <c r="P55" s="51"/>
      <c r="Q55" s="51"/>
      <c r="R55" s="51"/>
      <c r="S55" s="51"/>
      <c r="T55" s="51"/>
      <c r="U55" s="51"/>
      <c r="V55" s="51"/>
      <c r="W55" s="51"/>
      <c r="X55" s="51"/>
      <c r="Y55" s="51"/>
      <c r="Z55" s="51"/>
    </row>
    <row r="56" spans="1:26" s="49" customFormat="1" ht="16.2" thickBot="1" x14ac:dyDescent="0.35">
      <c r="A56" s="110"/>
      <c r="B56" s="132"/>
      <c r="D56" s="134"/>
      <c r="F56" s="110"/>
      <c r="G56" s="111"/>
      <c r="H56" s="112"/>
      <c r="I56" s="51"/>
      <c r="J56" s="51"/>
      <c r="K56" s="51"/>
      <c r="L56" s="51"/>
    </row>
    <row r="57" spans="1:26" s="49" customFormat="1" ht="48" customHeight="1" x14ac:dyDescent="0.3">
      <c r="A57" s="143" t="s">
        <v>223</v>
      </c>
      <c r="B57" s="147" t="s">
        <v>107</v>
      </c>
      <c r="C57" s="144" t="s">
        <v>108</v>
      </c>
      <c r="D57" s="134"/>
      <c r="F57" s="110"/>
      <c r="G57" s="111"/>
      <c r="H57" s="112"/>
      <c r="I57" s="51"/>
      <c r="J57" s="51"/>
      <c r="K57" s="51"/>
      <c r="L57" s="51"/>
    </row>
    <row r="58" spans="1:26" s="49" customFormat="1" ht="16.2" thickBot="1" x14ac:dyDescent="0.35">
      <c r="A58" s="142" t="s">
        <v>109</v>
      </c>
      <c r="B58" s="322">
        <f>Population!$E$10</f>
        <v>0.89771550073004047</v>
      </c>
      <c r="C58" s="323">
        <f>Population!$C$10</f>
        <v>0.97253209531479468</v>
      </c>
      <c r="D58" s="134"/>
      <c r="F58" s="110"/>
      <c r="G58" s="111"/>
      <c r="H58" s="112"/>
      <c r="I58" s="51"/>
      <c r="J58" s="51"/>
      <c r="K58" s="51"/>
      <c r="L58" s="51"/>
    </row>
    <row r="59" spans="1:26" s="49" customFormat="1" x14ac:dyDescent="0.3">
      <c r="A59" s="133"/>
      <c r="B59" s="133"/>
      <c r="C59" s="133"/>
      <c r="E59" s="110"/>
      <c r="F59" s="111"/>
      <c r="G59" s="112"/>
      <c r="H59" s="51"/>
      <c r="I59" s="51"/>
      <c r="J59" s="51"/>
      <c r="K59" s="51"/>
    </row>
    <row r="60" spans="1:26" s="49" customFormat="1" ht="16.2" thickBot="1" x14ac:dyDescent="0.35">
      <c r="A60" s="109"/>
      <c r="B60" s="133"/>
      <c r="C60" s="133"/>
      <c r="D60" s="133"/>
      <c r="E60" s="133"/>
      <c r="F60" s="133"/>
      <c r="G60" s="133"/>
      <c r="H60" s="133"/>
      <c r="I60" s="133"/>
      <c r="J60" s="133"/>
      <c r="K60" s="133"/>
      <c r="L60" s="133"/>
      <c r="M60" s="133"/>
      <c r="N60" s="133"/>
      <c r="O60" s="133"/>
      <c r="P60" s="133"/>
      <c r="Q60" s="133"/>
      <c r="R60" s="133"/>
      <c r="S60" s="133"/>
      <c r="U60" s="482"/>
      <c r="V60" s="482"/>
      <c r="W60" s="482"/>
    </row>
    <row r="61" spans="1:26" s="49" customFormat="1" ht="16.2" thickBot="1" x14ac:dyDescent="0.35">
      <c r="A61" s="678" t="s">
        <v>65</v>
      </c>
      <c r="B61" s="679"/>
      <c r="C61" s="451"/>
      <c r="D61" s="451"/>
      <c r="E61" s="451"/>
      <c r="F61" s="396"/>
      <c r="G61" s="396"/>
      <c r="H61" s="397"/>
      <c r="I61" s="396"/>
      <c r="J61" s="396"/>
      <c r="K61" s="396"/>
      <c r="L61" s="396"/>
      <c r="M61" s="397"/>
      <c r="N61" s="397"/>
      <c r="O61" s="398"/>
      <c r="P61" s="398"/>
      <c r="Q61" s="398"/>
      <c r="R61" s="398"/>
      <c r="S61" s="397"/>
      <c r="T61" s="475"/>
      <c r="U61" s="483"/>
      <c r="V61" s="483"/>
      <c r="W61" s="484"/>
    </row>
    <row r="62" spans="1:26" s="49" customFormat="1" ht="108" customHeight="1" x14ac:dyDescent="0.3">
      <c r="A62" s="680" t="s">
        <v>13</v>
      </c>
      <c r="B62" s="669" t="s">
        <v>110</v>
      </c>
      <c r="C62" s="669" t="s">
        <v>111</v>
      </c>
      <c r="D62" s="669" t="s">
        <v>14</v>
      </c>
      <c r="E62" s="657" t="s">
        <v>104</v>
      </c>
      <c r="F62" s="658"/>
      <c r="G62" s="669" t="s">
        <v>178</v>
      </c>
      <c r="H62" s="669"/>
      <c r="I62" s="669" t="s">
        <v>103</v>
      </c>
      <c r="J62" s="650" t="s">
        <v>62</v>
      </c>
      <c r="K62" s="651"/>
      <c r="L62" s="651"/>
      <c r="M62" s="651"/>
      <c r="N62" s="651"/>
      <c r="O62" s="651"/>
      <c r="P62" s="651"/>
      <c r="Q62" s="651"/>
      <c r="R62" s="651"/>
      <c r="S62" s="651"/>
      <c r="T62" s="651"/>
      <c r="U62" s="651"/>
      <c r="V62" s="651"/>
      <c r="W62" s="652"/>
    </row>
    <row r="63" spans="1:26" s="49" customFormat="1" x14ac:dyDescent="0.3">
      <c r="A63" s="668"/>
      <c r="B63" s="656"/>
      <c r="C63" s="656"/>
      <c r="D63" s="656"/>
      <c r="E63" s="659"/>
      <c r="F63" s="660"/>
      <c r="G63" s="656"/>
      <c r="H63" s="656"/>
      <c r="I63" s="656"/>
      <c r="J63" s="446">
        <v>2005</v>
      </c>
      <c r="K63" s="446">
        <v>2006</v>
      </c>
      <c r="L63" s="446">
        <v>2007</v>
      </c>
      <c r="M63" s="446">
        <v>2008</v>
      </c>
      <c r="N63" s="446">
        <v>2009</v>
      </c>
      <c r="O63" s="446">
        <v>2010</v>
      </c>
      <c r="P63" s="446">
        <v>2011</v>
      </c>
      <c r="Q63" s="446">
        <v>2012</v>
      </c>
      <c r="R63" s="446">
        <v>2013</v>
      </c>
      <c r="S63" s="446">
        <v>2014</v>
      </c>
      <c r="T63" s="450">
        <v>2015</v>
      </c>
      <c r="U63" s="450">
        <v>2016</v>
      </c>
      <c r="V63" s="450">
        <v>2017</v>
      </c>
      <c r="W63" s="452">
        <v>2018</v>
      </c>
    </row>
    <row r="64" spans="1:26" s="45" customFormat="1" x14ac:dyDescent="0.3">
      <c r="A64" s="663" t="s">
        <v>109</v>
      </c>
      <c r="B64" s="661">
        <f>B58</f>
        <v>0.89771550073004047</v>
      </c>
      <c r="C64" s="666">
        <f>C58</f>
        <v>0.97253209531479468</v>
      </c>
      <c r="D64" s="153" t="s">
        <v>15</v>
      </c>
      <c r="E64" s="661">
        <f>C50</f>
        <v>7.3241379310344827E-3</v>
      </c>
      <c r="F64" s="661"/>
      <c r="G64" s="670">
        <f>D50</f>
        <v>8.9999999999999993E-3</v>
      </c>
      <c r="H64" s="670"/>
      <c r="I64" s="154">
        <f>B44*A31</f>
        <v>0.3</v>
      </c>
      <c r="J64" s="155">
        <f t="shared" ref="J64:O64" si="2">($B$64*$E64*$I64)*(C27-$A$34)</f>
        <v>12901.623697620385</v>
      </c>
      <c r="K64" s="155">
        <f t="shared" si="2"/>
        <v>13109.128974973932</v>
      </c>
      <c r="L64" s="155">
        <f t="shared" si="2"/>
        <v>13316.634252327483</v>
      </c>
      <c r="M64" s="155">
        <f t="shared" si="2"/>
        <v>13524.139529681033</v>
      </c>
      <c r="N64" s="155">
        <f t="shared" si="2"/>
        <v>13731.644807034581</v>
      </c>
      <c r="O64" s="155">
        <f t="shared" si="2"/>
        <v>13939.150084388131</v>
      </c>
      <c r="P64" s="155">
        <f>($C$64*$G64*$I64)*(I27-$A$34)</f>
        <v>8823.2231643185714</v>
      </c>
      <c r="Q64" s="155">
        <f>($C$64*$G64*$I64)*(J27-$A$34)</f>
        <v>8974.8902985276545</v>
      </c>
      <c r="R64" s="155">
        <f>($C$64*$G64*$I64)*(K27-$A$34)</f>
        <v>9126.5574327367376</v>
      </c>
      <c r="S64" s="155">
        <f>($C$64*$G64*$I64)*(L27-$A$34)</f>
        <v>9278.2245669458207</v>
      </c>
      <c r="T64" s="462">
        <f>($C$64*$G64*$I64)*(M27-$A$34)</f>
        <v>9429.8917011549038</v>
      </c>
      <c r="U64" s="462">
        <f t="shared" ref="U64:W64" si="3">($C$64*$G64*$I64)*(N27-$A$34)</f>
        <v>9584.1659234054878</v>
      </c>
      <c r="V64" s="462">
        <f t="shared" si="3"/>
        <v>9741.0472336975763</v>
      </c>
      <c r="W64" s="156">
        <f t="shared" si="3"/>
        <v>9900.5356320311639</v>
      </c>
    </row>
    <row r="65" spans="1:23" s="45" customFormat="1" x14ac:dyDescent="0.3">
      <c r="A65" s="663"/>
      <c r="B65" s="661"/>
      <c r="C65" s="666"/>
      <c r="D65" s="153" t="s">
        <v>16</v>
      </c>
      <c r="E65" s="662">
        <f t="shared" ref="E65:E66" si="4">C51</f>
        <v>0.01</v>
      </c>
      <c r="F65" s="662"/>
      <c r="G65" s="662">
        <f>D51</f>
        <v>5.0000000000000001E-3</v>
      </c>
      <c r="H65" s="662"/>
      <c r="I65" s="154">
        <f>B46*A31</f>
        <v>0.06</v>
      </c>
      <c r="J65" s="155">
        <f t="shared" ref="J65:O65" si="5">($B$64*$E$65*$I$65)*(C27-$A$34)</f>
        <v>3523.0422526458688</v>
      </c>
      <c r="K65" s="155">
        <f t="shared" si="5"/>
        <v>3579.7056522998505</v>
      </c>
      <c r="L65" s="155">
        <f t="shared" si="5"/>
        <v>3636.3690519538332</v>
      </c>
      <c r="M65" s="155">
        <f t="shared" si="5"/>
        <v>3693.0324516078158</v>
      </c>
      <c r="N65" s="155">
        <f t="shared" si="5"/>
        <v>3749.695851261798</v>
      </c>
      <c r="O65" s="155">
        <f t="shared" si="5"/>
        <v>3806.3592509157802</v>
      </c>
      <c r="P65" s="155">
        <f>($C$64*$G$65*$I$65)*(I27-$A$34)</f>
        <v>980.35812936873026</v>
      </c>
      <c r="Q65" s="155">
        <f>($C$64*$G$65*$I$65)*(J27-$A$34)</f>
        <v>997.21003316973952</v>
      </c>
      <c r="R65" s="155">
        <f>($C$64*$G$65*$I$65)*(K27-$A$34)</f>
        <v>1014.0619369707487</v>
      </c>
      <c r="S65" s="155">
        <f>($C$64*$G$65*$I$65)*(L27-$A$34)</f>
        <v>1030.913840771758</v>
      </c>
      <c r="T65" s="462">
        <f>($C$64*$G$65*$I$65)*(M27-$A$34)</f>
        <v>1047.7657445727673</v>
      </c>
      <c r="U65" s="462">
        <f t="shared" ref="U65:W65" si="6">($C$64*$G$65*$I$65)*(N27-$A$34)</f>
        <v>1064.9073248228322</v>
      </c>
      <c r="V65" s="462">
        <f t="shared" si="6"/>
        <v>1082.3385815219531</v>
      </c>
      <c r="W65" s="156">
        <f t="shared" si="6"/>
        <v>1100.0595146701294</v>
      </c>
    </row>
    <row r="66" spans="1:23" s="45" customFormat="1" x14ac:dyDescent="0.3">
      <c r="A66" s="663"/>
      <c r="B66" s="661"/>
      <c r="C66" s="666"/>
      <c r="D66" s="153" t="s">
        <v>176</v>
      </c>
      <c r="E66" s="662">
        <f t="shared" si="4"/>
        <v>0.1476451612903226</v>
      </c>
      <c r="F66" s="662"/>
      <c r="G66" s="661">
        <f>D52</f>
        <v>9.1999999999999998E-2</v>
      </c>
      <c r="H66" s="661"/>
      <c r="I66" s="154">
        <f>B45*A31</f>
        <v>0.3</v>
      </c>
      <c r="J66" s="155">
        <f t="shared" ref="J66:O66" si="7">($B$64*$E$66*$I$66)*(C27-$A$34)</f>
        <v>260080.07081226035</v>
      </c>
      <c r="K66" s="155">
        <f t="shared" si="7"/>
        <v>264263.10920284543</v>
      </c>
      <c r="L66" s="155">
        <f t="shared" si="7"/>
        <v>268446.14759343053</v>
      </c>
      <c r="M66" s="155">
        <f t="shared" si="7"/>
        <v>272629.1859840157</v>
      </c>
      <c r="N66" s="155">
        <f t="shared" si="7"/>
        <v>276812.2243746008</v>
      </c>
      <c r="O66" s="155">
        <f t="shared" si="7"/>
        <v>280995.26276518591</v>
      </c>
      <c r="P66" s="155">
        <f>($C$64*$G$66*$I$66)*(I27-$A$34)</f>
        <v>90192.947901923195</v>
      </c>
      <c r="Q66" s="155">
        <f>($C$64*$G$66*$I$66)*(J27-$A$34)</f>
        <v>91743.32305161604</v>
      </c>
      <c r="R66" s="155">
        <f>($C$64*$G$66*$I$66)*(K27-$A$34)</f>
        <v>93293.698201308885</v>
      </c>
      <c r="S66" s="155">
        <f>($C$64*$G$66*$I$66)*(L27-$A$34)</f>
        <v>94844.073351001745</v>
      </c>
      <c r="T66" s="462">
        <f>($C$64*$G$66*$I$66)*(M27-$A$34)</f>
        <v>96394.448500694591</v>
      </c>
      <c r="U66" s="462">
        <f t="shared" ref="U66:W66" si="8">($C$64*$G$66*$I$66)*(N27-$A$34)</f>
        <v>97971.473883700572</v>
      </c>
      <c r="V66" s="462">
        <f t="shared" si="8"/>
        <v>99575.149500019688</v>
      </c>
      <c r="W66" s="156">
        <f t="shared" si="8"/>
        <v>101205.47534965193</v>
      </c>
    </row>
    <row r="67" spans="1:23" s="45" customFormat="1" x14ac:dyDescent="0.3">
      <c r="A67" s="663"/>
      <c r="B67" s="661"/>
      <c r="C67" s="666"/>
      <c r="D67" s="153" t="s">
        <v>177</v>
      </c>
      <c r="E67" s="662">
        <f>C54</f>
        <v>0.13598242491657406</v>
      </c>
      <c r="F67" s="662"/>
      <c r="G67" s="661">
        <f>D54</f>
        <v>3.500000000000001E-2</v>
      </c>
      <c r="H67" s="661"/>
      <c r="I67" s="154">
        <f>B42*A31</f>
        <v>0.06</v>
      </c>
      <c r="J67" s="155">
        <f t="shared" ref="J67:O67" si="9">($B$64*$E$67*$I$67)*(C27-$A$34)</f>
        <v>47907.182859833476</v>
      </c>
      <c r="K67" s="155">
        <f t="shared" si="9"/>
        <v>48677.705508730018</v>
      </c>
      <c r="L67" s="155">
        <f t="shared" si="9"/>
        <v>49448.228157626567</v>
      </c>
      <c r="M67" s="155">
        <f t="shared" si="9"/>
        <v>50218.750806523123</v>
      </c>
      <c r="N67" s="155">
        <f t="shared" si="9"/>
        <v>50989.273455419665</v>
      </c>
      <c r="O67" s="155">
        <f t="shared" si="9"/>
        <v>51759.796104316214</v>
      </c>
      <c r="P67" s="155">
        <f>($C$64*$G$67*$I$67)*(I27-$A$34)</f>
        <v>6862.5069055811136</v>
      </c>
      <c r="Q67" s="155">
        <f>($C$64*$G$67*$I$67)*(J27-$A$34)</f>
        <v>6980.4702321881787</v>
      </c>
      <c r="R67" s="155">
        <f>($C$64*$G$67*$I$67)*(K27-$A$34)</f>
        <v>7098.4335587952428</v>
      </c>
      <c r="S67" s="155">
        <f>($C$64*$G$67*$I$67)*(L27-$A$34)</f>
        <v>7216.3968854023078</v>
      </c>
      <c r="T67" s="462">
        <f>($C$64*$G$67*$I$67)*(M27-$A$34)</f>
        <v>7334.3602120093728</v>
      </c>
      <c r="U67" s="462">
        <f t="shared" ref="U67:W67" si="10">($C$64*$G$67*$I$67)*(N27-$A$34)</f>
        <v>7454.3512737598276</v>
      </c>
      <c r="V67" s="462">
        <f t="shared" si="10"/>
        <v>7576.3700706536729</v>
      </c>
      <c r="W67" s="156">
        <f t="shared" si="10"/>
        <v>7700.4166026909088</v>
      </c>
    </row>
    <row r="68" spans="1:23" s="49" customFormat="1" ht="108" customHeight="1" x14ac:dyDescent="0.3">
      <c r="A68" s="668" t="s">
        <v>13</v>
      </c>
      <c r="B68" s="656" t="s">
        <v>110</v>
      </c>
      <c r="C68" s="656" t="s">
        <v>111</v>
      </c>
      <c r="D68" s="656" t="s">
        <v>14</v>
      </c>
      <c r="E68" s="656" t="s">
        <v>205</v>
      </c>
      <c r="F68" s="656" t="s">
        <v>206</v>
      </c>
      <c r="G68" s="656" t="s">
        <v>436</v>
      </c>
      <c r="H68" s="656" t="s">
        <v>437</v>
      </c>
      <c r="I68" s="656" t="s">
        <v>103</v>
      </c>
      <c r="J68" s="653" t="s">
        <v>62</v>
      </c>
      <c r="K68" s="654"/>
      <c r="L68" s="654"/>
      <c r="M68" s="654"/>
      <c r="N68" s="654"/>
      <c r="O68" s="654"/>
      <c r="P68" s="654"/>
      <c r="Q68" s="654"/>
      <c r="R68" s="654"/>
      <c r="S68" s="654"/>
      <c r="T68" s="654"/>
      <c r="U68" s="654"/>
      <c r="V68" s="654"/>
      <c r="W68" s="655"/>
    </row>
    <row r="69" spans="1:23" s="49" customFormat="1" x14ac:dyDescent="0.3">
      <c r="A69" s="668"/>
      <c r="B69" s="656"/>
      <c r="C69" s="656"/>
      <c r="D69" s="656"/>
      <c r="E69" s="656"/>
      <c r="F69" s="656"/>
      <c r="G69" s="656"/>
      <c r="H69" s="656"/>
      <c r="I69" s="656"/>
      <c r="J69" s="446">
        <v>2005</v>
      </c>
      <c r="K69" s="446">
        <v>2006</v>
      </c>
      <c r="L69" s="446">
        <v>2007</v>
      </c>
      <c r="M69" s="446">
        <v>2008</v>
      </c>
      <c r="N69" s="446">
        <v>2009</v>
      </c>
      <c r="O69" s="446">
        <v>2010</v>
      </c>
      <c r="P69" s="446">
        <v>2011</v>
      </c>
      <c r="Q69" s="446">
        <v>2012</v>
      </c>
      <c r="R69" s="446">
        <v>2013</v>
      </c>
      <c r="S69" s="446">
        <v>2014</v>
      </c>
      <c r="T69" s="450">
        <v>2015</v>
      </c>
      <c r="U69" s="450">
        <v>2016</v>
      </c>
      <c r="V69" s="450">
        <v>2017</v>
      </c>
      <c r="W69" s="452">
        <v>2018</v>
      </c>
    </row>
    <row r="70" spans="1:23" s="45" customFormat="1" ht="31.2" x14ac:dyDescent="0.3">
      <c r="A70" s="663" t="s">
        <v>109</v>
      </c>
      <c r="B70" s="661">
        <f>B58</f>
        <v>0.89771550073004047</v>
      </c>
      <c r="C70" s="666">
        <f>C58</f>
        <v>0.97253209531479468</v>
      </c>
      <c r="D70" s="153" t="s">
        <v>63</v>
      </c>
      <c r="E70" s="167">
        <f>C53*'STP status'!E11</f>
        <v>9.3503272567537876E-2</v>
      </c>
      <c r="F70" s="490">
        <f>C53*'STP status'!H11</f>
        <v>0</v>
      </c>
      <c r="G70" s="472">
        <f>D53*'STP status'!K11</f>
        <v>0</v>
      </c>
      <c r="H70" s="472">
        <f>D53*'STP status'!N11</f>
        <v>6.4498293515358365E-2</v>
      </c>
      <c r="I70" s="154">
        <f>B41*A31</f>
        <v>0.3</v>
      </c>
      <c r="J70" s="155">
        <f>($B$70*$E$70*$I$70)*(C23-$A$34)</f>
        <v>478228.01466599974</v>
      </c>
      <c r="K70" s="155">
        <f>($B$70*$E$70*$I$70)*(D23-$A$34)</f>
        <v>485919.66954195214</v>
      </c>
      <c r="L70" s="155">
        <f>($B$70*$E$70*$I$70)*(E23-$A$34)</f>
        <v>493611.3244179046</v>
      </c>
      <c r="M70" s="155">
        <f>($B$70*$F$70*$I$70)*(F23-$A$34)</f>
        <v>0</v>
      </c>
      <c r="N70" s="155">
        <f>($B$70*$F$70*$I$70)*(G23-$A$34)</f>
        <v>0</v>
      </c>
      <c r="O70" s="155">
        <f>($B$70*$F$70*$I$70)*(H23-$A$34)</f>
        <v>0</v>
      </c>
      <c r="P70" s="155">
        <f>($C$70*$G$70*$I$70)*(I23-$A$34)</f>
        <v>0</v>
      </c>
      <c r="Q70" s="155">
        <f>($C$70*$G$70*$I$70)*(J23-$A$34)</f>
        <v>0</v>
      </c>
      <c r="R70" s="155">
        <f>($C$70*$G$70*$I$70)*(K23-$A$34)</f>
        <v>0</v>
      </c>
      <c r="S70" s="155">
        <f>($C$70*$G$70*$I$70)*(L23-$A$34)</f>
        <v>0</v>
      </c>
      <c r="T70" s="462">
        <f>($C$70*$G$70*$I$70)*(M23-$A$34)</f>
        <v>0</v>
      </c>
      <c r="U70" s="462">
        <f>($C$70*$H$70*$I$70)*(N23-$A$34)</f>
        <v>523051.07951634831</v>
      </c>
      <c r="V70" s="462">
        <f t="shared" ref="V70:W70" si="11">($C$70*$H$70*$I$70)*(O23-$A$34)</f>
        <v>531612.79885217745</v>
      </c>
      <c r="W70" s="156">
        <f t="shared" si="11"/>
        <v>540316.79871876945</v>
      </c>
    </row>
    <row r="71" spans="1:23" s="45" customFormat="1" ht="31.2" x14ac:dyDescent="0.3">
      <c r="A71" s="663"/>
      <c r="B71" s="661"/>
      <c r="C71" s="666"/>
      <c r="D71" s="153" t="s">
        <v>64</v>
      </c>
      <c r="E71" s="165">
        <f>(C53-E70)*'STP status'!D11</f>
        <v>0</v>
      </c>
      <c r="F71" s="477">
        <f>(C53-F70)*'STP status'!G11</f>
        <v>0</v>
      </c>
      <c r="G71" s="479">
        <f>(D53-G70)*'STP status'!J11</f>
        <v>0.8202804674457429</v>
      </c>
      <c r="H71" s="464">
        <f>(D53-H70)*'STP status'!M11</f>
        <v>0.12202244638842619</v>
      </c>
      <c r="I71" s="154">
        <f>B38*A31</f>
        <v>0.48</v>
      </c>
      <c r="J71" s="155">
        <f>($B$70*$E$71*$I$71)*(C23-$A$34)</f>
        <v>0</v>
      </c>
      <c r="K71" s="155">
        <f>($B$70*$E$71*$I$71)*(D23-$A$34)</f>
        <v>0</v>
      </c>
      <c r="L71" s="155">
        <f>($B$70*$E$71*$I$71)*(E23-$A$34)</f>
        <v>0</v>
      </c>
      <c r="M71" s="155">
        <f>($B$70*$F$71*$I$71)*(F23-$A$34)</f>
        <v>0</v>
      </c>
      <c r="N71" s="155">
        <f>($B$70*$F$71*$I$71)*(G23-$A$34)</f>
        <v>0</v>
      </c>
      <c r="O71" s="155">
        <f>($B$70*$F$71*$I$71)*(H23-$A$34)</f>
        <v>0</v>
      </c>
      <c r="P71" s="155">
        <f>($C$70*$G$71*$I$71)*(I23-$A$34)</f>
        <v>9798309.9085248075</v>
      </c>
      <c r="Q71" s="155">
        <f>($C$70*$G$71*$I$71)*(J23-$A$34)</f>
        <v>9966738.3338567428</v>
      </c>
      <c r="R71" s="155">
        <f>($C$70*$G$71*$I$71)*(K23-$A$34)</f>
        <v>10135166.759188676</v>
      </c>
      <c r="S71" s="155">
        <f>($C$70*$G$71*$I$71)*(L23-$A$34)</f>
        <v>10303595.184520612</v>
      </c>
      <c r="T71" s="462">
        <f>($C$70*$G$71*$I$71)*(M23-$A$34)</f>
        <v>10472023.609852545</v>
      </c>
      <c r="U71" s="462">
        <f>($C$70*$H$71*$I$71)*(N23-$A$34)</f>
        <v>1583272.2096684747</v>
      </c>
      <c r="V71" s="462">
        <f t="shared" ref="V71:W71" si="12">($C$70*$H$71*$I$71)*(O23-$A$34)</f>
        <v>1609188.4783127033</v>
      </c>
      <c r="W71" s="156">
        <f t="shared" si="12"/>
        <v>1635535.4291964984</v>
      </c>
    </row>
    <row r="72" spans="1:23" s="45" customFormat="1" ht="31.8" thickBot="1" x14ac:dyDescent="0.35">
      <c r="A72" s="664"/>
      <c r="B72" s="665"/>
      <c r="C72" s="667"/>
      <c r="D72" s="159" t="s">
        <v>105</v>
      </c>
      <c r="E72" s="164">
        <f>(C53-E70)*'STP status'!C11</f>
        <v>0.60554500329453098</v>
      </c>
      <c r="F72" s="478">
        <f>(C53-F70)*'STP status'!F11</f>
        <v>0</v>
      </c>
      <c r="G72" s="480">
        <f>(D53-G70)*'STP status'!I11</f>
        <v>3.8719532554257093E-2</v>
      </c>
      <c r="H72" s="481">
        <f>(D53-H70)*'STP status'!L11</f>
        <v>0.67247926009621539</v>
      </c>
      <c r="I72" s="160">
        <f>B39*A31</f>
        <v>0.18</v>
      </c>
      <c r="J72" s="161">
        <f>($B$70*$E$72*$I$72)*(C23-$A$34)</f>
        <v>1858257.4284164559</v>
      </c>
      <c r="K72" s="161">
        <f>($B$70*$E$72*$I$72)*(D23-$A$34)</f>
        <v>1888145.001648728</v>
      </c>
      <c r="L72" s="161">
        <f>($B$70*$E$72*$I$72)*(E23-$A$34)</f>
        <v>1918032.5748810004</v>
      </c>
      <c r="M72" s="161">
        <f>($B$70*$F$72*$I$72)*(F23-$A$34)</f>
        <v>0</v>
      </c>
      <c r="N72" s="161">
        <f>($B$70*$F$72*$I$72)*(G23-$A$34)</f>
        <v>0</v>
      </c>
      <c r="O72" s="161">
        <f>($B$70*$F$72*$I$72)*(H23-$A$34)</f>
        <v>0</v>
      </c>
      <c r="P72" s="161">
        <f>($C$70*$G$72*$I$72)*(I23-$A$34)</f>
        <v>173440.36332834556</v>
      </c>
      <c r="Q72" s="161">
        <f>($C$70*$G$72*$I$72)*(J23-$A$34)</f>
        <v>176421.72312989424</v>
      </c>
      <c r="R72" s="161">
        <f>($C$70*$G$72*$I$72)*(K23-$A$34)</f>
        <v>179403.08293144291</v>
      </c>
      <c r="S72" s="161">
        <f>($C$70*$G$72*$I$72)*(L23-$A$34)</f>
        <v>182384.44273299156</v>
      </c>
      <c r="T72" s="463">
        <f>($C$70*$G$72*$I$72)*(M23-$A$34)</f>
        <v>185365.80253454021</v>
      </c>
      <c r="U72" s="463">
        <f>($C$70*$H$72*$I$72)*(N23-$A$34)</f>
        <v>3272095.8999815146</v>
      </c>
      <c r="V72" s="463">
        <f t="shared" ref="V72:W72" si="13">($C$70*$H$72*$I$72)*(O23-$A$34)</f>
        <v>3325656.1885129199</v>
      </c>
      <c r="W72" s="162">
        <f t="shared" si="13"/>
        <v>3380106.5536727631</v>
      </c>
    </row>
    <row r="73" spans="1:23" s="45" customFormat="1" x14ac:dyDescent="0.3">
      <c r="A73" s="131"/>
      <c r="B73" s="47"/>
      <c r="C73" s="47"/>
      <c r="D73" s="47"/>
      <c r="E73" s="324"/>
      <c r="F73" s="48"/>
      <c r="G73" s="48"/>
      <c r="H73" s="476"/>
      <c r="I73" s="48"/>
      <c r="J73" s="48"/>
      <c r="K73" s="48"/>
    </row>
    <row r="74" spans="1:23" s="114" customFormat="1" x14ac:dyDescent="0.3">
      <c r="A74" s="68"/>
      <c r="B74" s="56"/>
      <c r="C74" s="56"/>
      <c r="D74" s="56"/>
      <c r="E74" s="56"/>
      <c r="F74" s="113"/>
      <c r="G74" s="113"/>
      <c r="H74" s="113"/>
      <c r="I74" s="113"/>
      <c r="J74" s="113"/>
      <c r="K74" s="113"/>
    </row>
    <row r="75" spans="1:23" ht="47.25" customHeight="1" x14ac:dyDescent="0.3">
      <c r="A75" s="656" t="s">
        <v>357</v>
      </c>
      <c r="B75" s="656"/>
      <c r="C75" s="392">
        <v>2005</v>
      </c>
      <c r="D75" s="392">
        <v>2006</v>
      </c>
      <c r="E75" s="446">
        <v>2007</v>
      </c>
      <c r="F75" s="446">
        <v>2008</v>
      </c>
      <c r="G75" s="446">
        <v>2009</v>
      </c>
      <c r="H75" s="446">
        <v>2010</v>
      </c>
      <c r="I75" s="446">
        <v>2011</v>
      </c>
      <c r="J75" s="446">
        <v>2012</v>
      </c>
      <c r="K75" s="446">
        <v>2013</v>
      </c>
      <c r="L75" s="446">
        <v>2014</v>
      </c>
      <c r="M75" s="446">
        <v>2015</v>
      </c>
      <c r="N75" s="450">
        <v>2016</v>
      </c>
      <c r="O75" s="450">
        <v>2017</v>
      </c>
      <c r="P75" s="446">
        <v>2018</v>
      </c>
    </row>
    <row r="76" spans="1:23" x14ac:dyDescent="0.3">
      <c r="A76" s="393"/>
      <c r="B76" s="394"/>
      <c r="C76" s="395">
        <f t="shared" ref="C76:M76" si="14">(SUM(J64:J67)+SUM(J70:J72))/10^3</f>
        <v>2660.8973627048158</v>
      </c>
      <c r="D76" s="395">
        <f t="shared" si="14"/>
        <v>2703.6943205295293</v>
      </c>
      <c r="E76" s="395">
        <f t="shared" si="14"/>
        <v>2746.4912783542431</v>
      </c>
      <c r="F76" s="395">
        <f t="shared" si="14"/>
        <v>340.06510877182768</v>
      </c>
      <c r="G76" s="395">
        <f t="shared" si="14"/>
        <v>345.28283848831688</v>
      </c>
      <c r="H76" s="395">
        <f t="shared" si="14"/>
        <v>350.50056820480603</v>
      </c>
      <c r="I76" s="395">
        <f t="shared" si="14"/>
        <v>10078.609307954344</v>
      </c>
      <c r="J76" s="395">
        <f t="shared" si="14"/>
        <v>10251.855950602139</v>
      </c>
      <c r="K76" s="395">
        <f t="shared" si="14"/>
        <v>10425.102593249931</v>
      </c>
      <c r="L76" s="395">
        <f t="shared" si="14"/>
        <v>10598.349235897726</v>
      </c>
      <c r="M76" s="395">
        <f t="shared" si="14"/>
        <v>10771.595878545517</v>
      </c>
      <c r="N76" s="395">
        <f t="shared" ref="N76:P76" si="15">(SUM(U64:U67)+SUM(U70:U72))/10^3</f>
        <v>5494.4940875720258</v>
      </c>
      <c r="O76" s="395">
        <f t="shared" si="15"/>
        <v>5584.4323710636936</v>
      </c>
      <c r="P76" s="395">
        <f t="shared" si="15"/>
        <v>5675.8652686870746</v>
      </c>
    </row>
    <row r="77" spans="1:23" x14ac:dyDescent="0.3">
      <c r="A77" s="68"/>
      <c r="B77" s="69"/>
      <c r="C77" s="410"/>
      <c r="D77" s="69"/>
      <c r="E77" s="120"/>
      <c r="F77" s="121"/>
      <c r="G77" s="121"/>
      <c r="H77" s="121"/>
      <c r="I77" s="121"/>
      <c r="J77" s="121"/>
    </row>
    <row r="78" spans="1:23" ht="47.25" customHeight="1" x14ac:dyDescent="0.3">
      <c r="A78" s="656" t="s">
        <v>112</v>
      </c>
      <c r="B78" s="656"/>
      <c r="C78" s="392">
        <v>2005</v>
      </c>
      <c r="D78" s="392">
        <v>2006</v>
      </c>
      <c r="E78" s="446">
        <v>2007</v>
      </c>
      <c r="F78" s="446">
        <v>2008</v>
      </c>
      <c r="G78" s="446">
        <v>2009</v>
      </c>
      <c r="H78" s="446">
        <v>2010</v>
      </c>
      <c r="I78" s="446">
        <v>2011</v>
      </c>
      <c r="J78" s="446">
        <v>2012</v>
      </c>
      <c r="K78" s="446">
        <v>2013</v>
      </c>
      <c r="L78" s="446">
        <v>2014</v>
      </c>
      <c r="M78" s="446">
        <v>2015</v>
      </c>
      <c r="N78" s="450">
        <v>2016</v>
      </c>
      <c r="O78" s="450">
        <v>2017</v>
      </c>
      <c r="P78" s="450">
        <v>2018</v>
      </c>
      <c r="Q78" s="485"/>
    </row>
    <row r="79" spans="1:23" x14ac:dyDescent="0.3">
      <c r="A79" s="393"/>
      <c r="B79" s="394"/>
      <c r="C79" s="395">
        <f t="shared" ref="C79:P79" si="16">C76*21</f>
        <v>55878.844616801129</v>
      </c>
      <c r="D79" s="395">
        <f t="shared" si="16"/>
        <v>56777.580731120113</v>
      </c>
      <c r="E79" s="395">
        <f t="shared" si="16"/>
        <v>57676.316845439105</v>
      </c>
      <c r="F79" s="395">
        <f t="shared" si="16"/>
        <v>7141.3672842083815</v>
      </c>
      <c r="G79" s="395">
        <f t="shared" si="16"/>
        <v>7250.9396082546546</v>
      </c>
      <c r="H79" s="395">
        <f t="shared" si="16"/>
        <v>7360.5119323009267</v>
      </c>
      <c r="I79" s="395">
        <f t="shared" si="16"/>
        <v>211650.79546704123</v>
      </c>
      <c r="J79" s="395">
        <f t="shared" si="16"/>
        <v>215288.97496264492</v>
      </c>
      <c r="K79" s="395">
        <f t="shared" si="16"/>
        <v>218927.15445824855</v>
      </c>
      <c r="L79" s="395">
        <f t="shared" si="16"/>
        <v>222565.33395385224</v>
      </c>
      <c r="M79" s="395">
        <f t="shared" si="16"/>
        <v>226203.51344945584</v>
      </c>
      <c r="N79" s="395">
        <f t="shared" si="16"/>
        <v>115384.37583901254</v>
      </c>
      <c r="O79" s="395">
        <f t="shared" si="16"/>
        <v>117273.07979233756</v>
      </c>
      <c r="P79" s="395">
        <f t="shared" si="16"/>
        <v>119193.17064242857</v>
      </c>
      <c r="Q79" s="516"/>
    </row>
    <row r="80" spans="1:23" x14ac:dyDescent="0.3">
      <c r="F80" s="123"/>
    </row>
    <row r="81" spans="2:6" x14ac:dyDescent="0.3">
      <c r="B81" s="57"/>
      <c r="C81" s="367"/>
      <c r="D81" s="57"/>
      <c r="E81" s="57"/>
    </row>
    <row r="82" spans="2:6" x14ac:dyDescent="0.3">
      <c r="B82" s="57"/>
      <c r="C82" s="124"/>
      <c r="D82" s="124"/>
      <c r="E82" s="124"/>
      <c r="F82" s="123"/>
    </row>
    <row r="83" spans="2:6" x14ac:dyDescent="0.3">
      <c r="B83" s="57"/>
      <c r="C83" s="124"/>
      <c r="D83" s="124"/>
      <c r="E83" s="124"/>
    </row>
  </sheetData>
  <mergeCells count="38">
    <mergeCell ref="A33:B33"/>
    <mergeCell ref="A48:D48"/>
    <mergeCell ref="A50:A54"/>
    <mergeCell ref="A61:B61"/>
    <mergeCell ref="A62:A63"/>
    <mergeCell ref="B62:B63"/>
    <mergeCell ref="C62:C63"/>
    <mergeCell ref="D62:D63"/>
    <mergeCell ref="E62:F63"/>
    <mergeCell ref="G62:H63"/>
    <mergeCell ref="I62:I63"/>
    <mergeCell ref="J62:W62"/>
    <mergeCell ref="A64:A67"/>
    <mergeCell ref="B64:B67"/>
    <mergeCell ref="C64:C67"/>
    <mergeCell ref="E64:F64"/>
    <mergeCell ref="G64:H64"/>
    <mergeCell ref="E65:F65"/>
    <mergeCell ref="G65:H65"/>
    <mergeCell ref="E66:F66"/>
    <mergeCell ref="G66:H66"/>
    <mergeCell ref="E67:F67"/>
    <mergeCell ref="G67:H67"/>
    <mergeCell ref="I68:I69"/>
    <mergeCell ref="J68:W68"/>
    <mergeCell ref="A70:A72"/>
    <mergeCell ref="B70:B72"/>
    <mergeCell ref="C70:C72"/>
    <mergeCell ref="A68:A69"/>
    <mergeCell ref="B68:B69"/>
    <mergeCell ref="C68:C69"/>
    <mergeCell ref="D68:D69"/>
    <mergeCell ref="E68:E69"/>
    <mergeCell ref="A75:B75"/>
    <mergeCell ref="A78:B78"/>
    <mergeCell ref="F68:F69"/>
    <mergeCell ref="G68:G69"/>
    <mergeCell ref="H68:H69"/>
  </mergeCells>
  <pageMargins left="0.25" right="0.25" top="0.75" bottom="0.75" header="0.3" footer="0.3"/>
  <pageSetup paperSize="9" scale="35" fitToHeight="0" orientation="landscape" horizontalDpi="4294967293" verticalDpi="4294967293"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1">
    <tabColor rgb="FFFFC000"/>
    <pageSetUpPr fitToPage="1"/>
  </sheetPr>
  <dimension ref="A1:X48"/>
  <sheetViews>
    <sheetView topLeftCell="I1" zoomScale="85" zoomScaleNormal="85" zoomScalePageLayoutView="80" workbookViewId="0">
      <selection activeCell="N2" sqref="N2:P2"/>
    </sheetView>
  </sheetViews>
  <sheetFormatPr defaultColWidth="8.6640625" defaultRowHeight="15.6" x14ac:dyDescent="0.3"/>
  <cols>
    <col min="1" max="1" width="45.44140625" style="353" customWidth="1"/>
    <col min="2" max="4" width="19.6640625" style="122" customWidth="1"/>
    <col min="5" max="5" width="25.6640625" style="57" customWidth="1"/>
    <col min="6" max="6" width="24.33203125" style="57" customWidth="1"/>
    <col min="7" max="7" width="23" style="57" customWidth="1"/>
    <col min="8" max="8" width="22.33203125" style="57" customWidth="1"/>
    <col min="9" max="9" width="21.6640625" style="57" customWidth="1"/>
    <col min="10" max="10" width="21.33203125" style="57" customWidth="1"/>
    <col min="11" max="11" width="21.44140625" style="57" customWidth="1"/>
    <col min="12" max="12" width="20.6640625" style="57" customWidth="1"/>
    <col min="13" max="13" width="21.6640625" style="57" customWidth="1"/>
    <col min="14" max="14" width="18.33203125" style="57" customWidth="1"/>
    <col min="15" max="15" width="15.88671875" style="57" customWidth="1"/>
    <col min="16" max="16" width="15" style="57" customWidth="1"/>
    <col min="17" max="191" width="8.6640625" style="57"/>
    <col min="192" max="192" width="43.44140625" style="57" customWidth="1"/>
    <col min="193" max="199" width="18.6640625" style="57" customWidth="1"/>
    <col min="200" max="200" width="15.44140625" style="57" customWidth="1"/>
    <col min="201" max="201" width="12.33203125" style="57" customWidth="1"/>
    <col min="202" max="202" width="14.33203125" style="57" customWidth="1"/>
    <col min="203" max="203" width="12.33203125" style="57" customWidth="1"/>
    <col min="204" max="204" width="12.6640625" style="57" customWidth="1"/>
    <col min="205" max="206" width="12.44140625" style="57" customWidth="1"/>
    <col min="207" max="207" width="12.33203125" style="57" customWidth="1"/>
    <col min="208" max="213" width="11.44140625" style="57" bestFit="1" customWidth="1"/>
    <col min="214" max="214" width="13.6640625" style="57" bestFit="1" customWidth="1"/>
    <col min="215" max="219" width="11.44140625" style="57" bestFit="1" customWidth="1"/>
    <col min="220" max="220" width="11.6640625" style="57" customWidth="1"/>
    <col min="221" max="221" width="13.44140625" style="57" bestFit="1" customWidth="1"/>
    <col min="222" max="223" width="11.44140625" style="57" bestFit="1" customWidth="1"/>
    <col min="224" max="224" width="13.6640625" style="57" bestFit="1" customWidth="1"/>
    <col min="225" max="230" width="11.44140625" style="57" bestFit="1" customWidth="1"/>
    <col min="231" max="233" width="11.33203125" style="57" bestFit="1" customWidth="1"/>
    <col min="234" max="234" width="13.6640625" style="57" bestFit="1" customWidth="1"/>
    <col min="235" max="239" width="11.33203125" style="57" bestFit="1" customWidth="1"/>
    <col min="240" max="240" width="13.44140625" style="57" customWidth="1"/>
    <col min="241" max="241" width="11.33203125" style="57" bestFit="1" customWidth="1"/>
    <col min="242" max="242" width="15.33203125" style="57" customWidth="1"/>
    <col min="243" max="243" width="13.33203125" style="57" customWidth="1"/>
    <col min="244" max="244" width="15.6640625" style="57" customWidth="1"/>
    <col min="245" max="245" width="14.6640625" style="57" customWidth="1"/>
    <col min="246" max="246" width="19.33203125" style="57" customWidth="1"/>
    <col min="247" max="247" width="14" style="57" customWidth="1"/>
    <col min="248" max="248" width="15.6640625" style="57" customWidth="1"/>
    <col min="249" max="249" width="17" style="57" customWidth="1"/>
    <col min="250" max="250" width="16.33203125" style="57" customWidth="1"/>
    <col min="251" max="251" width="17.33203125" style="57" customWidth="1"/>
    <col min="252" max="253" width="8.6640625" style="57"/>
    <col min="254" max="254" width="13.6640625" style="57" bestFit="1" customWidth="1"/>
    <col min="255" max="16384" width="8.6640625" style="57"/>
  </cols>
  <sheetData>
    <row r="1" spans="1:24" x14ac:dyDescent="0.3">
      <c r="A1" s="325"/>
      <c r="B1" s="56"/>
      <c r="C1" s="56"/>
      <c r="D1" s="56"/>
      <c r="E1" s="55"/>
      <c r="F1" s="55"/>
      <c r="G1" s="55"/>
      <c r="H1" s="326"/>
      <c r="I1" s="327"/>
      <c r="J1" s="55"/>
    </row>
    <row r="2" spans="1:24" s="63" customFormat="1" x14ac:dyDescent="0.3">
      <c r="A2" s="297" t="s">
        <v>44</v>
      </c>
      <c r="B2" s="59" t="s">
        <v>140</v>
      </c>
      <c r="C2" s="60">
        <v>2005</v>
      </c>
      <c r="D2" s="60">
        <v>2006</v>
      </c>
      <c r="E2" s="60">
        <v>2007</v>
      </c>
      <c r="F2" s="60">
        <v>2008</v>
      </c>
      <c r="G2" s="60">
        <v>2009</v>
      </c>
      <c r="H2" s="60">
        <v>2010</v>
      </c>
      <c r="I2" s="60">
        <v>2011</v>
      </c>
      <c r="J2" s="60">
        <v>2012</v>
      </c>
      <c r="K2" s="60">
        <v>2013</v>
      </c>
      <c r="L2" s="60">
        <v>2014</v>
      </c>
      <c r="M2" s="60">
        <v>2015</v>
      </c>
      <c r="N2" s="60">
        <v>2016</v>
      </c>
      <c r="O2" s="60">
        <v>2017</v>
      </c>
      <c r="P2" s="61">
        <v>2018</v>
      </c>
    </row>
    <row r="3" spans="1:24" s="66" customFormat="1" x14ac:dyDescent="0.3">
      <c r="A3" s="328"/>
      <c r="B3" s="65"/>
      <c r="C3" s="329">
        <f>'Urban population'!G9</f>
        <v>895692</v>
      </c>
      <c r="D3" s="329">
        <f>'Urban population'!H9</f>
        <v>917486.5</v>
      </c>
      <c r="E3" s="329">
        <f>'Urban population'!I9</f>
        <v>939281</v>
      </c>
      <c r="F3" s="329">
        <f>'Urban population'!J9</f>
        <v>961075.5</v>
      </c>
      <c r="G3" s="329">
        <f>'Urban population'!K9</f>
        <v>982870</v>
      </c>
      <c r="H3" s="329">
        <f>'Urban population'!L9</f>
        <v>1004664.5</v>
      </c>
      <c r="I3" s="329">
        <f>'Urban population'!M9</f>
        <v>1026459</v>
      </c>
      <c r="J3" s="329">
        <f>'Urban population'!N9</f>
        <v>1054128.4784202871</v>
      </c>
      <c r="K3" s="329">
        <f>'Urban population'!O9</f>
        <v>1081797.9568405743</v>
      </c>
      <c r="L3" s="329">
        <f>'Urban population'!P9</f>
        <v>1109467.4352608614</v>
      </c>
      <c r="M3" s="329">
        <f>'Urban population'!Q9</f>
        <v>1137136.9136811486</v>
      </c>
      <c r="N3" s="329">
        <f>'Urban population'!R9</f>
        <v>1164806.3921014357</v>
      </c>
      <c r="O3" s="329">
        <f>'Urban population'!S9</f>
        <v>1192475.8705217228</v>
      </c>
      <c r="P3" s="329">
        <f>'Urban population'!T9</f>
        <v>1220145.34894201</v>
      </c>
      <c r="Q3" s="494"/>
    </row>
    <row r="4" spans="1:24" s="66" customFormat="1" x14ac:dyDescent="0.3">
      <c r="A4" s="331"/>
      <c r="B4" s="69"/>
      <c r="D4" s="69"/>
      <c r="E4" s="67"/>
      <c r="F4" s="67"/>
      <c r="G4" s="67"/>
      <c r="H4" s="67"/>
      <c r="I4" s="67"/>
      <c r="J4" s="332"/>
      <c r="N4" s="380"/>
    </row>
    <row r="5" spans="1:24" s="66" customFormat="1" x14ac:dyDescent="0.3">
      <c r="A5" s="331"/>
      <c r="B5" s="69"/>
      <c r="C5" s="69"/>
      <c r="D5" s="69"/>
      <c r="E5" s="70"/>
      <c r="F5" s="70"/>
      <c r="G5" s="70"/>
      <c r="H5" s="70"/>
      <c r="I5" s="333"/>
      <c r="J5" s="70"/>
      <c r="N5" s="380"/>
    </row>
    <row r="6" spans="1:24" s="66" customFormat="1" x14ac:dyDescent="0.3">
      <c r="A6" s="297" t="s">
        <v>45</v>
      </c>
      <c r="B6" s="59" t="s">
        <v>46</v>
      </c>
      <c r="C6" s="60">
        <v>2005</v>
      </c>
      <c r="D6" s="60">
        <v>2006</v>
      </c>
      <c r="E6" s="60">
        <v>2007</v>
      </c>
      <c r="F6" s="60">
        <v>2008</v>
      </c>
      <c r="G6" s="60">
        <v>2009</v>
      </c>
      <c r="H6" s="60">
        <v>2010</v>
      </c>
      <c r="I6" s="60">
        <v>2011</v>
      </c>
      <c r="J6" s="60">
        <v>2012</v>
      </c>
      <c r="K6" s="60">
        <v>2013</v>
      </c>
      <c r="L6" s="60">
        <v>2014</v>
      </c>
      <c r="M6" s="60">
        <v>2015</v>
      </c>
      <c r="N6" s="60">
        <v>2016</v>
      </c>
      <c r="O6" s="60">
        <v>2017</v>
      </c>
      <c r="P6" s="61">
        <v>2018</v>
      </c>
    </row>
    <row r="7" spans="1:24" s="66" customFormat="1" x14ac:dyDescent="0.3">
      <c r="A7" s="328"/>
      <c r="B7" s="65"/>
      <c r="C7" s="313">
        <f>'Protein intake'!$B$13/1000*365</f>
        <v>23.907500000000002</v>
      </c>
      <c r="D7" s="313">
        <f>'Protein intake'!$B$13/1000*365</f>
        <v>23.907500000000002</v>
      </c>
      <c r="E7" s="313">
        <f>'Protein intake'!$B$13/1000*365</f>
        <v>23.907500000000002</v>
      </c>
      <c r="F7" s="313">
        <f>'Protein intake'!$B$13/1000*365</f>
        <v>23.907500000000002</v>
      </c>
      <c r="G7" s="313">
        <f>'Protein intake'!$F$13/1000*365</f>
        <v>23.5425</v>
      </c>
      <c r="H7" s="313">
        <f>'Protein intake'!$F$13/1000*365</f>
        <v>23.5425</v>
      </c>
      <c r="I7" s="313">
        <f>'Protein intake'!$L$13/1000*365</f>
        <v>21.936499999999999</v>
      </c>
      <c r="J7" s="313">
        <f>'Protein intake'!$L$13/1000*365</f>
        <v>21.936499999999999</v>
      </c>
      <c r="K7" s="313">
        <f>'Protein intake'!$L$13/1000*365</f>
        <v>21.936499999999999</v>
      </c>
      <c r="L7" s="313">
        <f>'Protein intake'!$L$13/1000*365</f>
        <v>21.936499999999999</v>
      </c>
      <c r="M7" s="313">
        <f>'Protein intake'!$L$13/1000*365</f>
        <v>21.936499999999999</v>
      </c>
      <c r="N7" s="313">
        <f>'Protein intake'!$L$13/1000*365</f>
        <v>21.936499999999999</v>
      </c>
      <c r="O7" s="313">
        <f>'Protein intake'!$L$13/1000*365</f>
        <v>21.936499999999999</v>
      </c>
      <c r="P7" s="313">
        <f>'Protein intake'!$L$13/1000*365</f>
        <v>21.936499999999999</v>
      </c>
      <c r="Q7" s="494"/>
    </row>
    <row r="8" spans="1:24" s="66" customFormat="1" x14ac:dyDescent="0.3">
      <c r="A8" s="331"/>
      <c r="B8" s="69"/>
      <c r="C8" s="335"/>
      <c r="D8" s="69"/>
      <c r="E8" s="75"/>
      <c r="F8" s="75"/>
      <c r="G8" s="75"/>
      <c r="H8" s="75"/>
      <c r="I8" s="75"/>
      <c r="J8" s="75"/>
      <c r="N8" s="380"/>
    </row>
    <row r="9" spans="1:24" s="66" customFormat="1" x14ac:dyDescent="0.3">
      <c r="A9" s="331"/>
      <c r="B9" s="76"/>
      <c r="C9" s="76"/>
      <c r="D9" s="76"/>
      <c r="E9" s="70"/>
      <c r="F9" s="70"/>
      <c r="G9" s="70"/>
      <c r="H9" s="70"/>
      <c r="I9" s="70"/>
      <c r="J9" s="70"/>
      <c r="N9" s="380"/>
    </row>
    <row r="10" spans="1:24" s="63" customFormat="1" ht="30" customHeight="1" x14ac:dyDescent="0.3">
      <c r="A10" s="297" t="s">
        <v>335</v>
      </c>
      <c r="B10" s="59"/>
      <c r="C10" s="60">
        <v>2005</v>
      </c>
      <c r="D10" s="60">
        <v>2006</v>
      </c>
      <c r="E10" s="60">
        <v>2007</v>
      </c>
      <c r="F10" s="60">
        <v>2008</v>
      </c>
      <c r="G10" s="60">
        <v>2009</v>
      </c>
      <c r="H10" s="60">
        <v>2010</v>
      </c>
      <c r="I10" s="60">
        <v>2011</v>
      </c>
      <c r="J10" s="60">
        <v>2012</v>
      </c>
      <c r="K10" s="60">
        <v>2013</v>
      </c>
      <c r="L10" s="60">
        <v>2014</v>
      </c>
      <c r="M10" s="60">
        <v>2015</v>
      </c>
      <c r="N10" s="60">
        <v>2016</v>
      </c>
      <c r="O10" s="60">
        <v>2017</v>
      </c>
      <c r="P10" s="61">
        <v>2018</v>
      </c>
      <c r="Q10" s="66"/>
      <c r="R10" s="66"/>
      <c r="S10" s="66"/>
      <c r="T10" s="66"/>
      <c r="U10" s="66"/>
      <c r="V10" s="66"/>
      <c r="W10" s="66"/>
      <c r="X10" s="66"/>
    </row>
    <row r="11" spans="1:24" ht="15.75" customHeight="1" x14ac:dyDescent="0.3">
      <c r="A11" s="336"/>
      <c r="B11" s="78"/>
      <c r="C11" s="41">
        <v>0.16</v>
      </c>
      <c r="D11" s="41">
        <v>0.16</v>
      </c>
      <c r="E11" s="42">
        <v>0.16</v>
      </c>
      <c r="F11" s="42">
        <v>0.16</v>
      </c>
      <c r="G11" s="42">
        <v>0.16</v>
      </c>
      <c r="H11" s="42">
        <v>0.16</v>
      </c>
      <c r="I11" s="42">
        <v>0.16</v>
      </c>
      <c r="J11" s="42">
        <v>0.16</v>
      </c>
      <c r="K11" s="43">
        <v>0.16</v>
      </c>
      <c r="L11" s="43">
        <v>0.16</v>
      </c>
      <c r="M11" s="43">
        <v>0.16</v>
      </c>
      <c r="N11" s="43">
        <v>0.16</v>
      </c>
      <c r="O11" s="43">
        <v>0.16</v>
      </c>
      <c r="P11" s="43">
        <v>0.16</v>
      </c>
      <c r="Q11" s="494"/>
      <c r="R11" s="66"/>
      <c r="S11" s="66"/>
      <c r="T11" s="66"/>
      <c r="U11" s="66"/>
      <c r="V11" s="66"/>
      <c r="W11" s="66"/>
      <c r="X11" s="66"/>
    </row>
    <row r="12" spans="1:24" ht="15.75" customHeight="1" x14ac:dyDescent="0.3">
      <c r="A12" s="338"/>
      <c r="B12" s="76"/>
      <c r="C12" s="76"/>
      <c r="D12" s="76"/>
      <c r="E12" s="75"/>
      <c r="F12" s="75"/>
      <c r="G12" s="75"/>
      <c r="H12" s="75"/>
      <c r="I12" s="75"/>
      <c r="J12" s="75"/>
      <c r="N12" s="380"/>
      <c r="O12" s="66"/>
      <c r="P12" s="66"/>
      <c r="Q12" s="66"/>
      <c r="R12" s="66"/>
      <c r="S12" s="66"/>
      <c r="T12" s="66"/>
      <c r="U12" s="66"/>
      <c r="V12" s="66"/>
      <c r="W12" s="66"/>
      <c r="X12" s="66"/>
    </row>
    <row r="13" spans="1:24" x14ac:dyDescent="0.3">
      <c r="A13" s="338"/>
      <c r="B13" s="76"/>
      <c r="C13" s="76"/>
      <c r="D13" s="76"/>
      <c r="E13" s="75"/>
      <c r="F13" s="81"/>
      <c r="G13" s="81"/>
      <c r="H13" s="81"/>
      <c r="I13" s="81"/>
      <c r="J13" s="81"/>
      <c r="N13" s="380"/>
      <c r="O13" s="66"/>
      <c r="P13" s="66"/>
      <c r="Q13" s="66"/>
      <c r="R13" s="66"/>
      <c r="S13" s="66"/>
      <c r="T13" s="66"/>
      <c r="U13" s="66"/>
      <c r="V13" s="66"/>
      <c r="W13" s="66"/>
      <c r="X13" s="66"/>
    </row>
    <row r="14" spans="1:24" ht="33.6" x14ac:dyDescent="0.3">
      <c r="A14" s="297" t="s">
        <v>336</v>
      </c>
      <c r="B14" s="59"/>
      <c r="C14" s="60">
        <v>2005</v>
      </c>
      <c r="D14" s="60">
        <v>2006</v>
      </c>
      <c r="E14" s="60">
        <v>2007</v>
      </c>
      <c r="F14" s="60">
        <v>2008</v>
      </c>
      <c r="G14" s="60">
        <v>2009</v>
      </c>
      <c r="H14" s="60">
        <v>2010</v>
      </c>
      <c r="I14" s="60">
        <v>2011</v>
      </c>
      <c r="J14" s="60">
        <v>2012</v>
      </c>
      <c r="K14" s="60">
        <v>2013</v>
      </c>
      <c r="L14" s="60">
        <v>2014</v>
      </c>
      <c r="M14" s="60">
        <v>2015</v>
      </c>
      <c r="N14" s="60">
        <v>2016</v>
      </c>
      <c r="O14" s="60">
        <v>2017</v>
      </c>
      <c r="P14" s="61">
        <v>2018</v>
      </c>
      <c r="Q14" s="66"/>
      <c r="R14" s="66"/>
      <c r="S14" s="66"/>
      <c r="T14" s="66"/>
      <c r="U14" s="66"/>
      <c r="V14" s="66"/>
      <c r="W14" s="66"/>
      <c r="X14" s="66"/>
    </row>
    <row r="15" spans="1:24" ht="15.75" customHeight="1" x14ac:dyDescent="0.3">
      <c r="A15" s="336"/>
      <c r="B15" s="78"/>
      <c r="C15" s="74">
        <v>1.4</v>
      </c>
      <c r="D15" s="74">
        <v>1.4</v>
      </c>
      <c r="E15" s="74">
        <v>1.4</v>
      </c>
      <c r="F15" s="74">
        <v>1.4</v>
      </c>
      <c r="G15" s="74">
        <v>1.4</v>
      </c>
      <c r="H15" s="74">
        <v>1.4</v>
      </c>
      <c r="I15" s="74">
        <v>1.4</v>
      </c>
      <c r="J15" s="74">
        <v>1.4</v>
      </c>
      <c r="K15" s="145">
        <v>1.4</v>
      </c>
      <c r="L15" s="145">
        <v>1.4</v>
      </c>
      <c r="M15" s="145">
        <v>1.4</v>
      </c>
      <c r="N15" s="145">
        <v>1.4</v>
      </c>
      <c r="O15" s="145">
        <v>1.4</v>
      </c>
      <c r="P15" s="146">
        <v>1.4</v>
      </c>
      <c r="Q15" s="66"/>
      <c r="R15" s="66"/>
      <c r="S15" s="66"/>
      <c r="T15" s="66"/>
      <c r="U15" s="66"/>
      <c r="V15" s="66"/>
      <c r="W15" s="66"/>
      <c r="X15" s="66"/>
    </row>
    <row r="16" spans="1:24" ht="15.75" customHeight="1" x14ac:dyDescent="0.3">
      <c r="A16" s="338"/>
      <c r="B16" s="76"/>
      <c r="C16" s="76"/>
      <c r="D16" s="76"/>
      <c r="E16" s="75"/>
      <c r="F16" s="75"/>
      <c r="G16" s="75"/>
      <c r="H16" s="75"/>
      <c r="I16" s="75"/>
      <c r="J16" s="75"/>
      <c r="N16" s="380"/>
      <c r="O16" s="66"/>
      <c r="P16" s="66"/>
      <c r="Q16" s="66"/>
      <c r="R16" s="66"/>
      <c r="S16" s="66"/>
      <c r="T16" s="66"/>
      <c r="U16" s="66"/>
      <c r="V16" s="66"/>
      <c r="W16" s="66"/>
      <c r="X16" s="66"/>
    </row>
    <row r="17" spans="1:17" x14ac:dyDescent="0.3">
      <c r="A17" s="338"/>
      <c r="B17" s="76"/>
      <c r="C17" s="76"/>
      <c r="D17" s="76"/>
      <c r="E17" s="82"/>
      <c r="F17" s="82"/>
      <c r="G17" s="82"/>
      <c r="H17" s="82"/>
      <c r="I17" s="82"/>
      <c r="J17" s="82"/>
      <c r="N17" s="55"/>
    </row>
    <row r="18" spans="1:17" s="63" customFormat="1" ht="51.6" x14ac:dyDescent="0.3">
      <c r="A18" s="297" t="s">
        <v>337</v>
      </c>
      <c r="B18" s="59"/>
      <c r="C18" s="60">
        <v>2005</v>
      </c>
      <c r="D18" s="60">
        <v>2006</v>
      </c>
      <c r="E18" s="60">
        <v>2007</v>
      </c>
      <c r="F18" s="60">
        <v>2008</v>
      </c>
      <c r="G18" s="60">
        <v>2009</v>
      </c>
      <c r="H18" s="60">
        <v>2010</v>
      </c>
      <c r="I18" s="60">
        <v>2011</v>
      </c>
      <c r="J18" s="60">
        <v>2012</v>
      </c>
      <c r="K18" s="60">
        <v>2013</v>
      </c>
      <c r="L18" s="60">
        <v>2014</v>
      </c>
      <c r="M18" s="60">
        <v>2015</v>
      </c>
      <c r="N18" s="60">
        <v>2016</v>
      </c>
      <c r="O18" s="60">
        <v>2017</v>
      </c>
      <c r="P18" s="61">
        <v>2018</v>
      </c>
    </row>
    <row r="19" spans="1:17" x14ac:dyDescent="0.3">
      <c r="A19" s="336"/>
      <c r="B19" s="78"/>
      <c r="C19" s="41">
        <v>1.25</v>
      </c>
      <c r="D19" s="41">
        <v>1.25</v>
      </c>
      <c r="E19" s="42">
        <v>1.25</v>
      </c>
      <c r="F19" s="42">
        <v>1.25</v>
      </c>
      <c r="G19" s="42">
        <v>1.25</v>
      </c>
      <c r="H19" s="42">
        <v>1.25</v>
      </c>
      <c r="I19" s="42">
        <v>1.25</v>
      </c>
      <c r="J19" s="42">
        <v>1.25</v>
      </c>
      <c r="K19" s="43">
        <v>1.25</v>
      </c>
      <c r="L19" s="43">
        <v>1.25</v>
      </c>
      <c r="M19" s="43">
        <v>1.25</v>
      </c>
      <c r="N19" s="43">
        <v>1.25</v>
      </c>
      <c r="O19" s="43">
        <v>1.25</v>
      </c>
      <c r="P19" s="43">
        <v>1.25</v>
      </c>
      <c r="Q19" s="466"/>
    </row>
    <row r="20" spans="1:17" x14ac:dyDescent="0.3">
      <c r="A20" s="338"/>
      <c r="B20" s="76"/>
      <c r="C20" s="76"/>
      <c r="D20" s="76"/>
      <c r="E20" s="75"/>
      <c r="F20" s="75"/>
      <c r="G20" s="75"/>
      <c r="H20" s="75"/>
      <c r="I20" s="75"/>
      <c r="J20" s="75"/>
      <c r="N20" s="55"/>
    </row>
    <row r="21" spans="1:17" x14ac:dyDescent="0.3">
      <c r="A21" s="338"/>
      <c r="B21" s="76"/>
      <c r="C21" s="76"/>
      <c r="D21" s="76"/>
      <c r="E21" s="82"/>
      <c r="F21" s="82"/>
      <c r="G21" s="82"/>
      <c r="H21" s="82"/>
      <c r="I21" s="82"/>
      <c r="J21" s="82"/>
      <c r="N21" s="55"/>
    </row>
    <row r="22" spans="1:17" s="49" customFormat="1" ht="15.75" customHeight="1" x14ac:dyDescent="0.3">
      <c r="A22" s="297" t="s">
        <v>338</v>
      </c>
      <c r="B22" s="298"/>
      <c r="C22" s="50"/>
      <c r="D22" s="50"/>
      <c r="E22" s="91"/>
      <c r="F22" s="91"/>
      <c r="G22" s="91"/>
      <c r="H22" s="91"/>
      <c r="I22" s="91"/>
      <c r="J22" s="91"/>
      <c r="N22" s="89"/>
    </row>
    <row r="23" spans="1:17" s="49" customFormat="1" ht="15.75" customHeight="1" x14ac:dyDescent="0.3">
      <c r="A23" s="94">
        <v>0</v>
      </c>
      <c r="B23" s="93" t="s">
        <v>47</v>
      </c>
      <c r="C23" s="50"/>
      <c r="D23" s="50"/>
      <c r="E23" s="51"/>
      <c r="F23" s="48"/>
      <c r="G23" s="48"/>
      <c r="H23" s="48"/>
      <c r="I23" s="48"/>
      <c r="J23" s="48"/>
      <c r="N23" s="89"/>
    </row>
    <row r="24" spans="1:17" s="49" customFormat="1" ht="15.75" customHeight="1" x14ac:dyDescent="0.3">
      <c r="A24" s="339"/>
      <c r="B24" s="50"/>
      <c r="C24" s="50"/>
      <c r="D24" s="50"/>
      <c r="E24" s="51"/>
      <c r="F24" s="48"/>
      <c r="G24" s="48"/>
      <c r="H24" s="48"/>
      <c r="I24" s="48"/>
      <c r="J24" s="48"/>
      <c r="N24" s="89"/>
    </row>
    <row r="25" spans="1:17" s="49" customFormat="1" ht="15.75" customHeight="1" x14ac:dyDescent="0.3">
      <c r="A25" s="339"/>
      <c r="B25" s="50"/>
      <c r="C25" s="50"/>
      <c r="D25" s="50"/>
      <c r="E25" s="51"/>
      <c r="F25" s="48"/>
      <c r="G25" s="48"/>
      <c r="H25" s="48"/>
      <c r="I25" s="48"/>
      <c r="J25" s="48"/>
      <c r="N25" s="89"/>
    </row>
    <row r="26" spans="1:17" ht="33.6" x14ac:dyDescent="0.3">
      <c r="A26" s="297" t="s">
        <v>339</v>
      </c>
      <c r="B26" s="115" t="s">
        <v>47</v>
      </c>
      <c r="C26" s="60">
        <v>2005</v>
      </c>
      <c r="D26" s="60">
        <v>2006</v>
      </c>
      <c r="E26" s="60">
        <v>2007</v>
      </c>
      <c r="F26" s="60">
        <v>2008</v>
      </c>
      <c r="G26" s="60">
        <v>2009</v>
      </c>
      <c r="H26" s="60">
        <v>2010</v>
      </c>
      <c r="I26" s="60">
        <v>2011</v>
      </c>
      <c r="J26" s="60">
        <v>2012</v>
      </c>
      <c r="K26" s="60">
        <v>2013</v>
      </c>
      <c r="L26" s="60">
        <v>2014</v>
      </c>
      <c r="M26" s="60">
        <v>2015</v>
      </c>
      <c r="N26" s="60">
        <v>2016</v>
      </c>
      <c r="O26" s="60">
        <v>2017</v>
      </c>
      <c r="P26" s="61">
        <v>2018</v>
      </c>
    </row>
    <row r="27" spans="1:17" s="49" customFormat="1" x14ac:dyDescent="0.3">
      <c r="A27" s="340"/>
      <c r="B27" s="84"/>
      <c r="C27" s="315">
        <f>(C3*C7*C11*C15*C19)-$A$23</f>
        <v>5995851.8171999995</v>
      </c>
      <c r="D27" s="315">
        <f t="shared" ref="D27:L27" si="0">(D3*D7*D11*D15*D19)-$A$23</f>
        <v>6141746.3796500005</v>
      </c>
      <c r="E27" s="315">
        <f t="shared" si="0"/>
        <v>6287640.9421000015</v>
      </c>
      <c r="F27" s="315">
        <f t="shared" si="0"/>
        <v>6433535.5045500016</v>
      </c>
      <c r="G27" s="315">
        <f t="shared" si="0"/>
        <v>6478980.7530000005</v>
      </c>
      <c r="H27" s="315">
        <f t="shared" si="0"/>
        <v>6622647.9175500004</v>
      </c>
      <c r="I27" s="315">
        <f t="shared" si="0"/>
        <v>6304736.9989799988</v>
      </c>
      <c r="J27" s="315">
        <f t="shared" si="0"/>
        <v>6474689.022722654</v>
      </c>
      <c r="K27" s="315">
        <f t="shared" si="0"/>
        <v>6644641.0464653112</v>
      </c>
      <c r="L27" s="315">
        <f t="shared" si="0"/>
        <v>6814593.0702079684</v>
      </c>
      <c r="M27" s="315">
        <f>(M3*M7*M11*M15*M19)-$A$23</f>
        <v>6984545.0939506246</v>
      </c>
      <c r="N27" s="315">
        <f t="shared" ref="N27:P27" si="1">(N3*N7*N11*N15*N19)-$A$23</f>
        <v>7154497.1176932799</v>
      </c>
      <c r="O27" s="315">
        <f t="shared" si="1"/>
        <v>7324449.1414359352</v>
      </c>
      <c r="P27" s="315">
        <f t="shared" si="1"/>
        <v>7494401.1651785914</v>
      </c>
      <c r="Q27" s="465"/>
    </row>
    <row r="28" spans="1:17" s="49" customFormat="1" x14ac:dyDescent="0.3">
      <c r="A28" s="341"/>
      <c r="B28" s="85"/>
      <c r="C28" s="85"/>
      <c r="D28" s="85"/>
      <c r="E28" s="86"/>
      <c r="F28" s="86"/>
      <c r="G28" s="86"/>
      <c r="H28" s="86"/>
      <c r="I28" s="86"/>
      <c r="J28" s="86"/>
      <c r="N28" s="89"/>
    </row>
    <row r="29" spans="1:17" s="49" customFormat="1" x14ac:dyDescent="0.3">
      <c r="A29" s="341"/>
      <c r="B29" s="85"/>
      <c r="C29" s="85"/>
      <c r="D29" s="85"/>
      <c r="E29" s="87"/>
      <c r="F29" s="87"/>
      <c r="G29" s="87"/>
      <c r="H29" s="87"/>
      <c r="I29" s="87"/>
      <c r="J29" s="87"/>
      <c r="N29" s="89"/>
    </row>
    <row r="30" spans="1:17" ht="33.6" x14ac:dyDescent="0.3">
      <c r="A30" s="297" t="s">
        <v>340</v>
      </c>
      <c r="B30" s="59" t="s">
        <v>48</v>
      </c>
      <c r="C30" s="60">
        <v>2005</v>
      </c>
      <c r="D30" s="60">
        <v>2006</v>
      </c>
      <c r="E30" s="60">
        <v>2007</v>
      </c>
      <c r="F30" s="60">
        <v>2008</v>
      </c>
      <c r="G30" s="60">
        <v>2009</v>
      </c>
      <c r="H30" s="60">
        <v>2010</v>
      </c>
      <c r="I30" s="60">
        <v>2011</v>
      </c>
      <c r="J30" s="60">
        <v>2012</v>
      </c>
      <c r="K30" s="60">
        <v>2013</v>
      </c>
      <c r="L30" s="60">
        <v>2014</v>
      </c>
      <c r="M30" s="60">
        <v>2015</v>
      </c>
      <c r="N30" s="60">
        <v>2016</v>
      </c>
      <c r="O30" s="60">
        <v>2017</v>
      </c>
      <c r="P30" s="61">
        <v>2018</v>
      </c>
    </row>
    <row r="31" spans="1:17" s="49" customFormat="1" x14ac:dyDescent="0.3">
      <c r="A31" s="342"/>
      <c r="B31" s="343"/>
      <c r="C31" s="315">
        <v>5.0000000000000001E-3</v>
      </c>
      <c r="D31" s="315">
        <v>5.0000000000000001E-3</v>
      </c>
      <c r="E31" s="315">
        <v>5.0000000000000001E-3</v>
      </c>
      <c r="F31" s="315">
        <v>5.0000000000000001E-3</v>
      </c>
      <c r="G31" s="315">
        <v>5.0000000000000001E-3</v>
      </c>
      <c r="H31" s="315">
        <v>5.0000000000000001E-3</v>
      </c>
      <c r="I31" s="315">
        <v>5.0000000000000001E-3</v>
      </c>
      <c r="J31" s="315">
        <v>5.0000000000000001E-3</v>
      </c>
      <c r="K31" s="315">
        <v>5.0000000000000001E-3</v>
      </c>
      <c r="L31" s="315">
        <v>5.0000000000000001E-3</v>
      </c>
      <c r="M31" s="315">
        <v>5.0000000000000001E-3</v>
      </c>
      <c r="N31" s="315">
        <v>5.0000000000000001E-3</v>
      </c>
      <c r="O31" s="315">
        <v>5.0000000000000001E-3</v>
      </c>
      <c r="P31" s="315">
        <v>5.0000000000000001E-3</v>
      </c>
      <c r="Q31" s="465"/>
    </row>
    <row r="32" spans="1:17" s="49" customFormat="1" x14ac:dyDescent="0.3">
      <c r="A32" s="344"/>
      <c r="B32" s="90"/>
      <c r="C32" s="90"/>
      <c r="D32" s="90"/>
      <c r="E32" s="86"/>
      <c r="F32" s="86"/>
      <c r="G32" s="86"/>
      <c r="H32" s="86"/>
      <c r="I32" s="86"/>
      <c r="J32" s="86"/>
      <c r="N32" s="89"/>
    </row>
    <row r="33" spans="1:17" s="49" customFormat="1" ht="15.75" customHeight="1" x14ac:dyDescent="0.3">
      <c r="A33" s="344"/>
      <c r="B33" s="89"/>
      <c r="C33" s="89"/>
      <c r="D33" s="89"/>
      <c r="E33" s="51"/>
      <c r="F33" s="51"/>
      <c r="G33" s="51"/>
      <c r="H33" s="51"/>
      <c r="I33" s="51"/>
      <c r="J33" s="51"/>
      <c r="N33" s="89"/>
    </row>
    <row r="34" spans="1:17" s="49" customFormat="1" ht="15" customHeight="1" x14ac:dyDescent="0.3">
      <c r="A34" s="345" t="s">
        <v>49</v>
      </c>
      <c r="B34" s="346"/>
      <c r="C34" s="346"/>
      <c r="D34" s="346"/>
      <c r="E34" s="51"/>
      <c r="F34" s="51"/>
      <c r="G34" s="51"/>
      <c r="H34" s="51"/>
      <c r="I34" s="51"/>
      <c r="J34" s="51"/>
      <c r="N34" s="89"/>
    </row>
    <row r="35" spans="1:17" s="49" customFormat="1" x14ac:dyDescent="0.3">
      <c r="A35" s="347">
        <f>44/28</f>
        <v>1.5714285714285714</v>
      </c>
      <c r="B35" s="85"/>
      <c r="C35" s="85"/>
      <c r="D35" s="85"/>
      <c r="E35" s="51"/>
      <c r="F35" s="51"/>
      <c r="G35" s="51"/>
      <c r="H35" s="51"/>
      <c r="I35" s="51"/>
      <c r="J35" s="51"/>
      <c r="N35" s="89"/>
    </row>
    <row r="36" spans="1:17" s="49" customFormat="1" x14ac:dyDescent="0.3">
      <c r="A36" s="97"/>
      <c r="B36" s="89"/>
      <c r="C36" s="89"/>
      <c r="D36" s="89"/>
      <c r="E36" s="51"/>
      <c r="F36" s="51"/>
      <c r="G36" s="51"/>
      <c r="H36" s="51"/>
      <c r="I36" s="51"/>
      <c r="J36" s="51"/>
      <c r="N36" s="89"/>
    </row>
    <row r="37" spans="1:17" s="49" customFormat="1" x14ac:dyDescent="0.3">
      <c r="A37" s="344"/>
      <c r="B37" s="90"/>
      <c r="C37" s="90"/>
      <c r="D37" s="90"/>
      <c r="E37" s="51"/>
      <c r="F37" s="51"/>
      <c r="G37" s="51"/>
      <c r="H37" s="51"/>
      <c r="I37" s="51"/>
      <c r="J37" s="51"/>
      <c r="N37" s="89"/>
    </row>
    <row r="38" spans="1:17" ht="47.25" customHeight="1" x14ac:dyDescent="0.3">
      <c r="A38" s="681" t="s">
        <v>115</v>
      </c>
      <c r="B38" s="682"/>
      <c r="C38" s="60">
        <v>2005</v>
      </c>
      <c r="D38" s="60">
        <v>2006</v>
      </c>
      <c r="E38" s="348">
        <v>2007</v>
      </c>
      <c r="F38" s="348">
        <v>2008</v>
      </c>
      <c r="G38" s="348">
        <v>2009</v>
      </c>
      <c r="H38" s="348">
        <v>2010</v>
      </c>
      <c r="I38" s="348">
        <v>2011</v>
      </c>
      <c r="J38" s="348">
        <v>2012</v>
      </c>
      <c r="K38" s="60">
        <v>2013</v>
      </c>
      <c r="L38" s="60">
        <v>2014</v>
      </c>
      <c r="M38" s="60">
        <v>2015</v>
      </c>
      <c r="N38" s="60">
        <v>2016</v>
      </c>
      <c r="O38" s="60">
        <v>2017</v>
      </c>
      <c r="P38" s="61">
        <v>2018</v>
      </c>
    </row>
    <row r="39" spans="1:17" x14ac:dyDescent="0.3">
      <c r="A39" s="328"/>
      <c r="B39" s="65"/>
      <c r="C39" s="349">
        <f>C27*C31*$A$35/10^3</f>
        <v>47.110264277999995</v>
      </c>
      <c r="D39" s="349">
        <f t="shared" ref="D39:L39" si="2">D27*D31*$A$35/10^3</f>
        <v>48.256578697250006</v>
      </c>
      <c r="E39" s="349">
        <f t="shared" si="2"/>
        <v>49.40289311650001</v>
      </c>
      <c r="F39" s="349">
        <f t="shared" si="2"/>
        <v>50.549207535750014</v>
      </c>
      <c r="G39" s="349">
        <f t="shared" si="2"/>
        <v>50.906277344999999</v>
      </c>
      <c r="H39" s="349">
        <f t="shared" si="2"/>
        <v>52.035090780750004</v>
      </c>
      <c r="I39" s="349">
        <f t="shared" si="2"/>
        <v>49.537219277699997</v>
      </c>
      <c r="J39" s="349">
        <f t="shared" si="2"/>
        <v>50.872556607106567</v>
      </c>
      <c r="K39" s="349">
        <f t="shared" si="2"/>
        <v>52.207893936513166</v>
      </c>
      <c r="L39" s="349">
        <f t="shared" si="2"/>
        <v>53.543231265919751</v>
      </c>
      <c r="M39" s="349">
        <f>M27*M31*$A$35/10^3</f>
        <v>54.878568595326335</v>
      </c>
      <c r="N39" s="349">
        <f t="shared" ref="N39:P39" si="3">N27*N31*$A$35/10^3</f>
        <v>56.213905924732913</v>
      </c>
      <c r="O39" s="349">
        <f t="shared" si="3"/>
        <v>57.54924325413949</v>
      </c>
      <c r="P39" s="349">
        <f t="shared" si="3"/>
        <v>58.884580583546068</v>
      </c>
      <c r="Q39" s="466"/>
    </row>
    <row r="40" spans="1:17" x14ac:dyDescent="0.3">
      <c r="A40" s="331"/>
      <c r="B40" s="69"/>
      <c r="C40" s="69"/>
      <c r="D40" s="69"/>
      <c r="E40" s="121"/>
      <c r="F40" s="121"/>
      <c r="G40" s="121"/>
      <c r="H40" s="121"/>
      <c r="I40" s="121"/>
      <c r="J40" s="121"/>
      <c r="N40" s="55"/>
    </row>
    <row r="41" spans="1:17" x14ac:dyDescent="0.3">
      <c r="N41" s="55"/>
    </row>
    <row r="42" spans="1:17" ht="47.25" customHeight="1" x14ac:dyDescent="0.3">
      <c r="A42" s="681" t="s">
        <v>113</v>
      </c>
      <c r="B42" s="682"/>
      <c r="C42" s="351">
        <v>2005</v>
      </c>
      <c r="D42" s="352">
        <v>2006</v>
      </c>
      <c r="E42" s="348">
        <v>2007</v>
      </c>
      <c r="F42" s="348">
        <v>2008</v>
      </c>
      <c r="G42" s="348">
        <v>2009</v>
      </c>
      <c r="H42" s="348">
        <v>2010</v>
      </c>
      <c r="I42" s="348">
        <v>2011</v>
      </c>
      <c r="J42" s="348">
        <v>2012</v>
      </c>
      <c r="K42" s="60">
        <v>2013</v>
      </c>
      <c r="L42" s="60">
        <v>2014</v>
      </c>
      <c r="M42" s="60">
        <v>2015</v>
      </c>
      <c r="N42" s="60">
        <v>2016</v>
      </c>
      <c r="O42" s="60">
        <v>2017</v>
      </c>
      <c r="P42" s="61">
        <v>2018</v>
      </c>
    </row>
    <row r="43" spans="1:17" x14ac:dyDescent="0.3">
      <c r="A43" s="328"/>
      <c r="B43" s="65"/>
      <c r="C43" s="118">
        <f>C39*310</f>
        <v>14604.181926179999</v>
      </c>
      <c r="D43" s="118">
        <f>D39*310</f>
        <v>14959.539396147502</v>
      </c>
      <c r="E43" s="118">
        <f>E39*310</f>
        <v>15314.896866115003</v>
      </c>
      <c r="F43" s="118">
        <f t="shared" ref="F43:L43" si="4">F39*310</f>
        <v>15670.254336082504</v>
      </c>
      <c r="G43" s="118">
        <f t="shared" si="4"/>
        <v>15780.945976949999</v>
      </c>
      <c r="H43" s="118">
        <f t="shared" si="4"/>
        <v>16130.878142032501</v>
      </c>
      <c r="I43" s="118">
        <f t="shared" si="4"/>
        <v>15356.537976086998</v>
      </c>
      <c r="J43" s="118">
        <f t="shared" si="4"/>
        <v>15770.492548203036</v>
      </c>
      <c r="K43" s="118">
        <f t="shared" si="4"/>
        <v>16184.447120319081</v>
      </c>
      <c r="L43" s="118">
        <f t="shared" si="4"/>
        <v>16598.401692435124</v>
      </c>
      <c r="M43" s="118">
        <f>M39*310</f>
        <v>17012.356264551163</v>
      </c>
      <c r="N43" s="118">
        <f t="shared" ref="N43:P43" si="5">N39*310</f>
        <v>17426.310836667202</v>
      </c>
      <c r="O43" s="118">
        <f t="shared" si="5"/>
        <v>17840.265408783242</v>
      </c>
      <c r="P43" s="119">
        <f t="shared" si="5"/>
        <v>18254.219980899281</v>
      </c>
    </row>
    <row r="44" spans="1:17" x14ac:dyDescent="0.3">
      <c r="E44" s="354"/>
      <c r="G44" s="354"/>
    </row>
    <row r="46" spans="1:17" x14ac:dyDescent="0.3">
      <c r="A46" s="122"/>
      <c r="C46" s="50"/>
      <c r="D46" s="50"/>
    </row>
    <row r="47" spans="1:17" x14ac:dyDescent="0.3">
      <c r="A47" s="122"/>
      <c r="C47" s="124"/>
      <c r="D47" s="124"/>
    </row>
    <row r="48" spans="1:17" x14ac:dyDescent="0.3">
      <c r="A48" s="122"/>
      <c r="C48" s="355"/>
      <c r="D48" s="355"/>
    </row>
  </sheetData>
  <mergeCells count="2">
    <mergeCell ref="A38:B38"/>
    <mergeCell ref="A42:B42"/>
  </mergeCells>
  <hyperlinks>
    <hyperlink ref="P14" r:id="rId1" display="http://www.indiaenvironmentportal.org.in/files/file/nutritional%20intake%20in%20India%202011-12.pdf" xr:uid="{00000000-0004-0000-1500-000000000000}"/>
  </hyperlinks>
  <pageMargins left="0.25" right="0.25" top="0.75" bottom="0.75" header="0.3" footer="0.3"/>
  <pageSetup paperSize="9" scale="51" fitToHeight="0" orientation="landscape" horizontalDpi="4294967293" verticalDpi="4294967293"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C000"/>
    <pageSetUpPr fitToPage="1"/>
  </sheetPr>
  <dimension ref="A1:Z83"/>
  <sheetViews>
    <sheetView topLeftCell="A37" zoomScale="85" zoomScaleNormal="85" zoomScalePageLayoutView="70" workbookViewId="0">
      <selection activeCell="B38" sqref="B38"/>
    </sheetView>
  </sheetViews>
  <sheetFormatPr defaultColWidth="8.6640625" defaultRowHeight="15.6" x14ac:dyDescent="0.3"/>
  <cols>
    <col min="1" max="1" width="41" style="57" customWidth="1"/>
    <col min="2" max="2" width="20" style="122" customWidth="1"/>
    <col min="3" max="3" width="27" style="122" customWidth="1"/>
    <col min="4" max="4" width="29.6640625" style="122" customWidth="1"/>
    <col min="5" max="5" width="25.6640625" style="122" customWidth="1"/>
    <col min="6" max="12" width="25.6640625" style="57" customWidth="1"/>
    <col min="13" max="13" width="24.6640625" style="57" bestFit="1" customWidth="1"/>
    <col min="14" max="15" width="21.6640625" style="57" customWidth="1"/>
    <col min="16" max="16" width="22" style="57" customWidth="1"/>
    <col min="17" max="17" width="18.6640625" style="57" customWidth="1"/>
    <col min="18" max="18" width="19.33203125" style="57" bestFit="1" customWidth="1"/>
    <col min="19" max="19" width="19.33203125" style="57" customWidth="1"/>
    <col min="20" max="20" width="18" style="57" customWidth="1"/>
    <col min="21" max="21" width="15.44140625" style="57" bestFit="1" customWidth="1"/>
    <col min="22" max="22" width="15.33203125" style="57" customWidth="1"/>
    <col min="23" max="23" width="16.44140625" style="57" customWidth="1"/>
    <col min="24" max="194" width="8.6640625" style="57" customWidth="1"/>
    <col min="195" max="195" width="43.44140625" style="57" customWidth="1"/>
    <col min="196" max="202" width="18.6640625" style="57" customWidth="1"/>
    <col min="203" max="203" width="15.44140625" style="57" customWidth="1"/>
    <col min="204" max="204" width="12.33203125" style="57" customWidth="1"/>
    <col min="205" max="205" width="14.33203125" style="57" customWidth="1"/>
    <col min="206" max="206" width="12.33203125" style="57" customWidth="1"/>
    <col min="207" max="207" width="12.6640625" style="57" customWidth="1"/>
    <col min="208" max="209" width="12.44140625" style="57" customWidth="1"/>
    <col min="210" max="210" width="12.33203125" style="57" customWidth="1"/>
    <col min="211" max="216" width="11.44140625" style="57" bestFit="1" customWidth="1"/>
    <col min="217" max="217" width="13.6640625" style="57" bestFit="1" customWidth="1"/>
    <col min="218" max="222" width="11.44140625" style="57" bestFit="1" customWidth="1"/>
    <col min="223" max="223" width="11.6640625" style="57" customWidth="1"/>
    <col min="224" max="224" width="13.44140625" style="57" bestFit="1" customWidth="1"/>
    <col min="225" max="226" width="11.44140625" style="57" bestFit="1" customWidth="1"/>
    <col min="227" max="227" width="13.6640625" style="57" bestFit="1" customWidth="1"/>
    <col min="228" max="233" width="11.44140625" style="57" bestFit="1" customWidth="1"/>
    <col min="234" max="236" width="11.33203125" style="57" bestFit="1" customWidth="1"/>
    <col min="237" max="237" width="13.6640625" style="57" bestFit="1" customWidth="1"/>
    <col min="238" max="242" width="11.33203125" style="57" bestFit="1" customWidth="1"/>
    <col min="243" max="243" width="13.44140625" style="57" customWidth="1"/>
    <col min="244" max="244" width="11.33203125" style="57" bestFit="1" customWidth="1"/>
    <col min="245" max="245" width="15.33203125" style="57" customWidth="1"/>
    <col min="246" max="246" width="13.33203125" style="57" customWidth="1"/>
    <col min="247" max="247" width="15.6640625" style="57" customWidth="1"/>
    <col min="248" max="248" width="14.6640625" style="57" customWidth="1"/>
    <col min="249" max="249" width="19.33203125" style="57" customWidth="1"/>
    <col min="250" max="250" width="14" style="57" customWidth="1"/>
    <col min="251" max="251" width="15.6640625" style="57" customWidth="1"/>
    <col min="252" max="252" width="17" style="57" customWidth="1"/>
    <col min="253" max="253" width="16.33203125" style="57" customWidth="1"/>
    <col min="254" max="254" width="17.33203125" style="57" customWidth="1"/>
    <col min="255" max="16384" width="8.6640625" style="57"/>
  </cols>
  <sheetData>
    <row r="1" spans="1:22" x14ac:dyDescent="0.3">
      <c r="A1" s="55"/>
      <c r="B1" s="56"/>
      <c r="C1" s="56"/>
      <c r="D1" s="56"/>
      <c r="E1" s="56"/>
      <c r="F1" s="55"/>
      <c r="G1" s="55"/>
      <c r="H1" s="55"/>
      <c r="I1" s="55"/>
      <c r="J1" s="55"/>
      <c r="K1" s="55"/>
    </row>
    <row r="2" spans="1:22" s="63" customFormat="1" ht="16.2" x14ac:dyDescent="0.35">
      <c r="A2" s="58" t="s">
        <v>198</v>
      </c>
      <c r="B2" s="59" t="s">
        <v>192</v>
      </c>
      <c r="C2" s="60">
        <v>2005</v>
      </c>
      <c r="D2" s="60">
        <v>2006</v>
      </c>
      <c r="E2" s="60">
        <v>2007</v>
      </c>
      <c r="F2" s="60">
        <v>2008</v>
      </c>
      <c r="G2" s="60">
        <v>2009</v>
      </c>
      <c r="H2" s="60">
        <v>2010</v>
      </c>
      <c r="I2" s="60">
        <v>2011</v>
      </c>
      <c r="J2" s="60">
        <v>2012</v>
      </c>
      <c r="K2" s="60">
        <v>2013</v>
      </c>
      <c r="L2" s="60">
        <v>2014</v>
      </c>
      <c r="M2" s="60">
        <v>2015</v>
      </c>
      <c r="N2" s="60">
        <v>2016</v>
      </c>
      <c r="O2" s="60">
        <v>2017</v>
      </c>
      <c r="P2" s="61">
        <v>2018</v>
      </c>
      <c r="Q2" s="62"/>
      <c r="R2" s="62"/>
      <c r="S2" s="62"/>
    </row>
    <row r="3" spans="1:22" s="66" customFormat="1" ht="16.2" x14ac:dyDescent="0.35">
      <c r="A3" s="64"/>
      <c r="B3" s="65"/>
      <c r="C3" s="309">
        <f>'State population'!G10</f>
        <v>22718361</v>
      </c>
      <c r="D3" s="309">
        <f>'State population'!H10</f>
        <v>23189500.5</v>
      </c>
      <c r="E3" s="309">
        <f>'State population'!I10</f>
        <v>23660640</v>
      </c>
      <c r="F3" s="309">
        <f>'State population'!J10</f>
        <v>24131779.5</v>
      </c>
      <c r="G3" s="309">
        <f>'State population'!K10</f>
        <v>24602919</v>
      </c>
      <c r="H3" s="309">
        <f>'State population'!L10</f>
        <v>25074058.5</v>
      </c>
      <c r="I3" s="309">
        <f>'State population'!M10</f>
        <v>25545198</v>
      </c>
      <c r="J3" s="309">
        <f>'State population'!N10</f>
        <v>26122881.863724783</v>
      </c>
      <c r="K3" s="309">
        <f>'State population'!O10</f>
        <v>26700565.727449566</v>
      </c>
      <c r="L3" s="309">
        <f>'State population'!P10</f>
        <v>27278249.591174349</v>
      </c>
      <c r="M3" s="309">
        <f>'State population'!Q10</f>
        <v>27855933.454899132</v>
      </c>
      <c r="N3" s="309">
        <f>'State population'!R10</f>
        <v>28446681.169074714</v>
      </c>
      <c r="O3" s="309">
        <f>'State population'!S10</f>
        <v>29050492.733701091</v>
      </c>
      <c r="P3" s="309">
        <f>'State population'!T10</f>
        <v>29667368.148778267</v>
      </c>
      <c r="Q3" s="487"/>
      <c r="R3" s="62"/>
      <c r="S3" s="62"/>
    </row>
    <row r="4" spans="1:22" s="66" customFormat="1" ht="16.2" x14ac:dyDescent="0.35">
      <c r="A4" s="68"/>
      <c r="B4" s="69"/>
      <c r="C4" s="311"/>
      <c r="E4" s="67"/>
      <c r="F4" s="67"/>
      <c r="G4" s="67"/>
      <c r="H4" s="136"/>
      <c r="I4" s="67"/>
      <c r="J4" s="67"/>
      <c r="K4" s="67"/>
      <c r="L4" s="67"/>
      <c r="M4" s="67"/>
      <c r="N4" s="62"/>
      <c r="O4" s="62"/>
      <c r="P4" s="62"/>
      <c r="Q4" s="62"/>
      <c r="R4" s="62"/>
      <c r="S4" s="62"/>
    </row>
    <row r="5" spans="1:22" s="66" customFormat="1" ht="16.2" x14ac:dyDescent="0.35">
      <c r="A5" s="68"/>
      <c r="B5" s="69"/>
      <c r="C5" s="135"/>
      <c r="E5" s="70"/>
      <c r="F5" s="70"/>
      <c r="G5" s="71"/>
      <c r="H5" s="71"/>
      <c r="I5" s="72"/>
      <c r="J5" s="70"/>
      <c r="N5" s="62"/>
      <c r="O5" s="62"/>
      <c r="P5" s="62"/>
      <c r="Q5" s="62"/>
      <c r="R5" s="62"/>
      <c r="S5" s="62"/>
      <c r="V5" s="73"/>
    </row>
    <row r="6" spans="1:22" s="66" customFormat="1" ht="16.2" x14ac:dyDescent="0.35">
      <c r="A6" s="58" t="s">
        <v>19</v>
      </c>
      <c r="B6" s="59" t="s">
        <v>1</v>
      </c>
      <c r="C6" s="60">
        <v>2005</v>
      </c>
      <c r="D6" s="60">
        <v>2006</v>
      </c>
      <c r="E6" s="60">
        <v>2007</v>
      </c>
      <c r="F6" s="60">
        <v>2008</v>
      </c>
      <c r="G6" s="60">
        <v>2009</v>
      </c>
      <c r="H6" s="60">
        <v>2010</v>
      </c>
      <c r="I6" s="60">
        <v>2011</v>
      </c>
      <c r="J6" s="60">
        <v>2012</v>
      </c>
      <c r="K6" s="60">
        <v>2013</v>
      </c>
      <c r="L6" s="60">
        <v>2014</v>
      </c>
      <c r="M6" s="60">
        <v>2015</v>
      </c>
      <c r="N6" s="60">
        <v>2016</v>
      </c>
      <c r="O6" s="60">
        <v>2017</v>
      </c>
      <c r="P6" s="61">
        <v>2018</v>
      </c>
      <c r="Q6" s="62"/>
      <c r="R6" s="62"/>
      <c r="S6" s="62"/>
    </row>
    <row r="7" spans="1:22" s="48" customFormat="1" x14ac:dyDescent="0.3">
      <c r="A7" s="312"/>
      <c r="B7" s="313"/>
      <c r="C7" s="313">
        <f>BOD!$B$12</f>
        <v>40.5</v>
      </c>
      <c r="D7" s="313">
        <f>BOD!$B$12</f>
        <v>40.5</v>
      </c>
      <c r="E7" s="313">
        <f>BOD!$B$12</f>
        <v>40.5</v>
      </c>
      <c r="F7" s="313">
        <f>BOD!$B$12</f>
        <v>40.5</v>
      </c>
      <c r="G7" s="313">
        <f>BOD!$B$12</f>
        <v>40.5</v>
      </c>
      <c r="H7" s="313">
        <f>BOD!$B$12</f>
        <v>40.5</v>
      </c>
      <c r="I7" s="313">
        <f>BOD!$B$12</f>
        <v>40.5</v>
      </c>
      <c r="J7" s="313">
        <f>BOD!$B$12</f>
        <v>40.5</v>
      </c>
      <c r="K7" s="313">
        <f>BOD!$B$12</f>
        <v>40.5</v>
      </c>
      <c r="L7" s="313">
        <f>BOD!$B$12</f>
        <v>40.5</v>
      </c>
      <c r="M7" s="313">
        <f>BOD!$B$12</f>
        <v>40.5</v>
      </c>
      <c r="N7" s="313">
        <f>BOD!$B$12</f>
        <v>40.5</v>
      </c>
      <c r="O7" s="313">
        <f>BOD!$B$12</f>
        <v>40.5</v>
      </c>
      <c r="P7" s="313">
        <f>BOD!$B$12</f>
        <v>40.5</v>
      </c>
      <c r="Q7" s="488"/>
    </row>
    <row r="8" spans="1:22" s="66" customFormat="1" ht="16.2" x14ac:dyDescent="0.35">
      <c r="A8" s="68"/>
      <c r="B8" s="69"/>
      <c r="C8" s="69"/>
      <c r="D8" s="69"/>
      <c r="E8" s="75"/>
      <c r="F8" s="75"/>
      <c r="G8" s="75"/>
      <c r="H8" s="75"/>
      <c r="I8" s="75"/>
      <c r="J8" s="75"/>
      <c r="N8" s="62"/>
      <c r="O8" s="62"/>
      <c r="P8" s="62"/>
      <c r="Q8" s="62"/>
      <c r="R8" s="62"/>
      <c r="S8" s="62"/>
    </row>
    <row r="9" spans="1:22" s="66" customFormat="1" ht="16.2" x14ac:dyDescent="0.35">
      <c r="A9" s="68"/>
      <c r="B9" s="76"/>
      <c r="C9" s="76"/>
      <c r="D9" s="76"/>
      <c r="E9" s="70"/>
      <c r="F9" s="70"/>
      <c r="G9" s="70"/>
      <c r="H9" s="70"/>
      <c r="I9" s="70"/>
      <c r="J9" s="70"/>
      <c r="N9" s="62"/>
      <c r="O9" s="62"/>
      <c r="P9" s="62"/>
      <c r="Q9" s="62"/>
      <c r="R9" s="62"/>
      <c r="S9" s="62"/>
    </row>
    <row r="10" spans="1:22" s="63" customFormat="1" ht="30" customHeight="1" x14ac:dyDescent="0.35">
      <c r="A10" s="505" t="s">
        <v>54</v>
      </c>
      <c r="B10" s="59" t="s">
        <v>56</v>
      </c>
      <c r="C10" s="60">
        <v>2005</v>
      </c>
      <c r="D10" s="60">
        <v>2006</v>
      </c>
      <c r="E10" s="60">
        <v>2007</v>
      </c>
      <c r="F10" s="60">
        <v>2008</v>
      </c>
      <c r="G10" s="60">
        <v>2009</v>
      </c>
      <c r="H10" s="60">
        <v>2010</v>
      </c>
      <c r="I10" s="60">
        <v>2011</v>
      </c>
      <c r="J10" s="60">
        <v>2012</v>
      </c>
      <c r="K10" s="60">
        <v>2013</v>
      </c>
      <c r="L10" s="60">
        <v>2014</v>
      </c>
      <c r="M10" s="60">
        <v>2015</v>
      </c>
      <c r="N10" s="60">
        <v>2016</v>
      </c>
      <c r="O10" s="60">
        <v>2017</v>
      </c>
      <c r="P10" s="61">
        <v>2018</v>
      </c>
      <c r="Q10" s="62"/>
      <c r="R10" s="62"/>
      <c r="S10" s="62"/>
    </row>
    <row r="11" spans="1:22" ht="15.75" customHeight="1" x14ac:dyDescent="0.35">
      <c r="A11" s="77"/>
      <c r="B11" s="78"/>
      <c r="C11" s="42">
        <f>C3*C7*0.001*365</f>
        <v>335834171.48250002</v>
      </c>
      <c r="D11" s="42">
        <f>D3*D7*0.001*365</f>
        <v>342798791.14125001</v>
      </c>
      <c r="E11" s="42">
        <f>E3*E7*0.001*365</f>
        <v>349763410.80000001</v>
      </c>
      <c r="F11" s="42">
        <f>F3*F7*0.001*365</f>
        <v>356728030.45875001</v>
      </c>
      <c r="G11" s="42">
        <f t="shared" ref="G11:L11" si="0">G3*G7*0.001*365</f>
        <v>363692650.11750001</v>
      </c>
      <c r="H11" s="42">
        <f t="shared" si="0"/>
        <v>370657269.77625</v>
      </c>
      <c r="I11" s="42">
        <f t="shared" si="0"/>
        <v>377621889.435</v>
      </c>
      <c r="J11" s="42">
        <f t="shared" si="0"/>
        <v>386161501.15051162</v>
      </c>
      <c r="K11" s="42">
        <f t="shared" si="0"/>
        <v>394701112.86602318</v>
      </c>
      <c r="L11" s="42">
        <f t="shared" si="0"/>
        <v>403240724.58153486</v>
      </c>
      <c r="M11" s="42">
        <f>M3*M7*0.001*365</f>
        <v>411780336.29704648</v>
      </c>
      <c r="N11" s="42">
        <f t="shared" ref="N11:O11" si="1">N3*N7*0.001*365</f>
        <v>420513064.38184696</v>
      </c>
      <c r="O11" s="42">
        <f t="shared" si="1"/>
        <v>429438908.83593637</v>
      </c>
      <c r="P11" s="79">
        <f>P3*P7*0.001*365</f>
        <v>438557869.65931469</v>
      </c>
      <c r="Q11" s="62"/>
      <c r="R11" s="62"/>
      <c r="S11" s="62"/>
    </row>
    <row r="12" spans="1:22" ht="15.75" customHeight="1" x14ac:dyDescent="0.35">
      <c r="A12" s="80"/>
      <c r="B12" s="76"/>
      <c r="C12" s="76"/>
      <c r="D12" s="76"/>
      <c r="E12" s="75"/>
      <c r="F12" s="75"/>
      <c r="G12" s="75"/>
      <c r="H12" s="75"/>
      <c r="I12" s="75"/>
      <c r="J12" s="75"/>
      <c r="N12" s="62"/>
      <c r="O12" s="62"/>
      <c r="P12" s="62"/>
      <c r="Q12" s="62"/>
      <c r="R12" s="62"/>
      <c r="S12" s="62"/>
    </row>
    <row r="13" spans="1:22" ht="16.2" x14ac:dyDescent="0.35">
      <c r="A13" s="80"/>
      <c r="B13" s="76"/>
      <c r="C13" s="76"/>
      <c r="D13" s="76"/>
      <c r="E13" s="75"/>
      <c r="F13" s="81"/>
      <c r="G13" s="81"/>
      <c r="H13" s="81"/>
      <c r="I13" s="81"/>
      <c r="J13" s="81"/>
      <c r="N13" s="62"/>
      <c r="O13" s="62"/>
      <c r="P13" s="62"/>
      <c r="Q13" s="62"/>
      <c r="R13" s="62"/>
      <c r="S13" s="62"/>
    </row>
    <row r="14" spans="1:22" ht="18" customHeight="1" x14ac:dyDescent="0.3">
      <c r="A14" s="58" t="s">
        <v>100</v>
      </c>
      <c r="B14" s="59" t="s">
        <v>192</v>
      </c>
      <c r="C14" s="60">
        <v>2005</v>
      </c>
      <c r="D14" s="60">
        <v>2006</v>
      </c>
      <c r="E14" s="60">
        <v>2007</v>
      </c>
      <c r="F14" s="60">
        <v>2008</v>
      </c>
      <c r="G14" s="60">
        <v>2009</v>
      </c>
      <c r="H14" s="60">
        <v>2010</v>
      </c>
      <c r="I14" s="60">
        <v>2011</v>
      </c>
      <c r="J14" s="60">
        <v>2012</v>
      </c>
      <c r="K14" s="60">
        <v>2013</v>
      </c>
      <c r="L14" s="60">
        <v>2014</v>
      </c>
      <c r="M14" s="60">
        <v>2015</v>
      </c>
      <c r="N14" s="60">
        <v>2016</v>
      </c>
      <c r="O14" s="60">
        <v>2017</v>
      </c>
      <c r="P14" s="61">
        <v>2018</v>
      </c>
    </row>
    <row r="15" spans="1:22" ht="15.75" customHeight="1" x14ac:dyDescent="0.3">
      <c r="A15" s="77"/>
      <c r="B15" s="78"/>
      <c r="C15" s="41">
        <v>1.25</v>
      </c>
      <c r="D15" s="41">
        <v>1.25</v>
      </c>
      <c r="E15" s="42">
        <v>1.25</v>
      </c>
      <c r="F15" s="42">
        <v>1.25</v>
      </c>
      <c r="G15" s="42">
        <v>1.25</v>
      </c>
      <c r="H15" s="42">
        <v>1.25</v>
      </c>
      <c r="I15" s="42">
        <v>1.25</v>
      </c>
      <c r="J15" s="42">
        <v>1.25</v>
      </c>
      <c r="K15" s="43">
        <v>1.25</v>
      </c>
      <c r="L15" s="43">
        <v>1.25</v>
      </c>
      <c r="M15" s="43">
        <v>1.25</v>
      </c>
      <c r="N15" s="43">
        <v>1.25</v>
      </c>
      <c r="O15" s="43">
        <v>1.25</v>
      </c>
      <c r="P15" s="44">
        <v>1.25</v>
      </c>
    </row>
    <row r="16" spans="1:22" ht="15.75" customHeight="1" x14ac:dyDescent="0.3">
      <c r="A16" s="80"/>
      <c r="B16" s="76"/>
      <c r="C16" s="76"/>
      <c r="D16" s="76"/>
      <c r="E16" s="75"/>
      <c r="F16" s="75"/>
      <c r="G16" s="75"/>
      <c r="H16" s="75"/>
      <c r="I16" s="75"/>
      <c r="J16" s="75"/>
    </row>
    <row r="17" spans="1:19" x14ac:dyDescent="0.3">
      <c r="A17" s="80"/>
      <c r="B17" s="76"/>
      <c r="C17" s="76"/>
      <c r="D17" s="76"/>
      <c r="E17" s="82"/>
      <c r="F17" s="82"/>
      <c r="G17" s="82"/>
      <c r="H17" s="82"/>
      <c r="I17" s="82"/>
      <c r="J17" s="82"/>
    </row>
    <row r="18" spans="1:19" s="63" customFormat="1" ht="18" x14ac:dyDescent="0.3">
      <c r="A18" s="58" t="s">
        <v>101</v>
      </c>
      <c r="B18" s="59" t="s">
        <v>192</v>
      </c>
      <c r="C18" s="60">
        <v>2005</v>
      </c>
      <c r="D18" s="60">
        <v>2006</v>
      </c>
      <c r="E18" s="60">
        <v>2007</v>
      </c>
      <c r="F18" s="60">
        <v>2008</v>
      </c>
      <c r="G18" s="60">
        <v>2009</v>
      </c>
      <c r="H18" s="60">
        <v>2010</v>
      </c>
      <c r="I18" s="60">
        <v>2011</v>
      </c>
      <c r="J18" s="60">
        <v>2012</v>
      </c>
      <c r="K18" s="60">
        <v>2013</v>
      </c>
      <c r="L18" s="60">
        <v>2014</v>
      </c>
      <c r="M18" s="60">
        <v>2015</v>
      </c>
      <c r="N18" s="60">
        <v>2016</v>
      </c>
      <c r="O18" s="60">
        <v>2017</v>
      </c>
      <c r="P18" s="61">
        <v>2018</v>
      </c>
    </row>
    <row r="19" spans="1:19" x14ac:dyDescent="0.3">
      <c r="A19" s="77"/>
      <c r="B19" s="78"/>
      <c r="C19" s="74">
        <v>1</v>
      </c>
      <c r="D19" s="74">
        <v>1</v>
      </c>
      <c r="E19" s="42">
        <v>1</v>
      </c>
      <c r="F19" s="42">
        <v>1</v>
      </c>
      <c r="G19" s="42">
        <v>1</v>
      </c>
      <c r="H19" s="42">
        <v>1</v>
      </c>
      <c r="I19" s="42">
        <v>1</v>
      </c>
      <c r="J19" s="42">
        <v>1</v>
      </c>
      <c r="K19" s="145">
        <v>1</v>
      </c>
      <c r="L19" s="145">
        <v>1</v>
      </c>
      <c r="M19" s="145">
        <v>1</v>
      </c>
      <c r="N19" s="145">
        <v>1</v>
      </c>
      <c r="O19" s="145">
        <v>1</v>
      </c>
      <c r="P19" s="146">
        <v>1</v>
      </c>
    </row>
    <row r="20" spans="1:19" x14ac:dyDescent="0.3">
      <c r="A20" s="80"/>
      <c r="B20" s="76"/>
      <c r="C20" s="76"/>
      <c r="D20" s="76"/>
      <c r="E20" s="75"/>
      <c r="F20" s="75"/>
      <c r="G20" s="75"/>
      <c r="H20" s="75"/>
      <c r="I20" s="75"/>
      <c r="J20" s="75"/>
    </row>
    <row r="21" spans="1:19" x14ac:dyDescent="0.3">
      <c r="A21" s="80"/>
      <c r="B21" s="76"/>
      <c r="C21" s="76"/>
      <c r="D21" s="76"/>
      <c r="E21" s="82"/>
      <c r="F21" s="82"/>
      <c r="G21" s="82"/>
      <c r="H21" s="82"/>
      <c r="I21" s="82"/>
      <c r="J21" s="82"/>
    </row>
    <row r="22" spans="1:19" ht="18" x14ac:dyDescent="0.3">
      <c r="A22" s="505" t="s">
        <v>188</v>
      </c>
      <c r="B22" s="59" t="s">
        <v>56</v>
      </c>
      <c r="C22" s="60">
        <v>2005</v>
      </c>
      <c r="D22" s="60">
        <v>2006</v>
      </c>
      <c r="E22" s="60">
        <v>2007</v>
      </c>
      <c r="F22" s="60">
        <v>2008</v>
      </c>
      <c r="G22" s="60">
        <v>2009</v>
      </c>
      <c r="H22" s="60">
        <v>2010</v>
      </c>
      <c r="I22" s="60">
        <v>2011</v>
      </c>
      <c r="J22" s="60">
        <v>2012</v>
      </c>
      <c r="K22" s="60">
        <v>2013</v>
      </c>
      <c r="L22" s="60">
        <v>2014</v>
      </c>
      <c r="M22" s="60">
        <v>2015</v>
      </c>
      <c r="N22" s="60">
        <v>2016</v>
      </c>
      <c r="O22" s="60">
        <v>2017</v>
      </c>
      <c r="P22" s="61">
        <v>2018</v>
      </c>
      <c r="Q22" s="63"/>
      <c r="R22" s="63"/>
      <c r="S22" s="63"/>
    </row>
    <row r="23" spans="1:19" s="49" customFormat="1" x14ac:dyDescent="0.3">
      <c r="A23" s="83"/>
      <c r="B23" s="84"/>
      <c r="C23" s="315">
        <f>C11*'Urban_degree of utilization'!$Y$15*C15</f>
        <v>25250496.010869063</v>
      </c>
      <c r="D23" s="315">
        <f>D11*'Urban_degree of utilization'!$Y$15*D15</f>
        <v>25774147.609913237</v>
      </c>
      <c r="E23" s="315">
        <f>E11*'Urban_degree of utilization'!$Y$15*E15</f>
        <v>26297799.208957411</v>
      </c>
      <c r="F23" s="315">
        <f>F11*'Urban_degree of utilization'!$Y$15*F15</f>
        <v>26821450.808001589</v>
      </c>
      <c r="G23" s="315">
        <f>G11*'Urban_degree of utilization'!$Y$15*G15</f>
        <v>27345102.407045767</v>
      </c>
      <c r="H23" s="315">
        <f>H11*'Urban_degree of utilization'!$Y$15*H15</f>
        <v>27868754.006089941</v>
      </c>
      <c r="I23" s="315">
        <f>I11*'Urban_degree of utilization'!$P$15*I15</f>
        <v>42954489.923231244</v>
      </c>
      <c r="J23" s="315">
        <f>J11*'Urban_degree of utilization'!$P$15*J15</f>
        <v>43925870.7558707</v>
      </c>
      <c r="K23" s="315">
        <f>K11*'Urban_degree of utilization'!$P$15*K15</f>
        <v>44897251.588510133</v>
      </c>
      <c r="L23" s="315">
        <f>L11*'Urban_degree of utilization'!$P$15*L15</f>
        <v>45868632.421149597</v>
      </c>
      <c r="M23" s="315">
        <f>M11*'Urban_degree of utilization'!$P$15*M15</f>
        <v>46840013.25378903</v>
      </c>
      <c r="N23" s="315">
        <f>N11*'Urban_degree of utilization'!$P$15*N15</f>
        <v>47833361.07343509</v>
      </c>
      <c r="O23" s="315">
        <f>O11*'Urban_degree of utilization'!$P$15*O15</f>
        <v>48848675.880087763</v>
      </c>
      <c r="P23" s="315">
        <f>P11*'Urban_degree of utilization'!$P$15*P15</f>
        <v>49885957.673747048</v>
      </c>
      <c r="Q23" s="489"/>
      <c r="R23" s="63"/>
      <c r="S23" s="63"/>
    </row>
    <row r="24" spans="1:19" s="49" customFormat="1" x14ac:dyDescent="0.3">
      <c r="A24" s="46"/>
      <c r="B24" s="85"/>
      <c r="C24" s="317"/>
      <c r="D24" s="85"/>
      <c r="E24" s="86"/>
      <c r="F24" s="86"/>
      <c r="G24" s="86"/>
      <c r="H24" s="86"/>
      <c r="I24" s="86"/>
      <c r="J24" s="86"/>
      <c r="N24" s="63"/>
      <c r="O24" s="63"/>
      <c r="P24" s="63"/>
      <c r="Q24" s="63"/>
      <c r="R24" s="63"/>
      <c r="S24" s="63"/>
    </row>
    <row r="25" spans="1:19" s="49" customFormat="1" x14ac:dyDescent="0.3">
      <c r="A25" s="46"/>
      <c r="B25" s="85"/>
      <c r="C25" s="85"/>
      <c r="D25" s="85"/>
      <c r="E25" s="87"/>
      <c r="F25" s="87"/>
      <c r="G25" s="87"/>
      <c r="H25" s="87"/>
      <c r="I25" s="87"/>
      <c r="J25" s="87"/>
      <c r="N25" s="63"/>
      <c r="O25" s="63"/>
      <c r="P25" s="63"/>
      <c r="Q25" s="63"/>
      <c r="R25" s="63"/>
      <c r="S25" s="63"/>
    </row>
    <row r="26" spans="1:19" ht="18" x14ac:dyDescent="0.3">
      <c r="A26" s="505" t="s">
        <v>189</v>
      </c>
      <c r="B26" s="59" t="s">
        <v>56</v>
      </c>
      <c r="C26" s="60">
        <v>2005</v>
      </c>
      <c r="D26" s="60">
        <v>2006</v>
      </c>
      <c r="E26" s="60">
        <v>2007</v>
      </c>
      <c r="F26" s="60">
        <v>2008</v>
      </c>
      <c r="G26" s="60">
        <v>2009</v>
      </c>
      <c r="H26" s="60">
        <v>2010</v>
      </c>
      <c r="I26" s="60">
        <v>2011</v>
      </c>
      <c r="J26" s="60">
        <v>2012</v>
      </c>
      <c r="K26" s="60">
        <v>2013</v>
      </c>
      <c r="L26" s="60">
        <v>2014</v>
      </c>
      <c r="M26" s="60">
        <v>2015</v>
      </c>
      <c r="N26" s="60">
        <v>2016</v>
      </c>
      <c r="O26" s="60">
        <v>2017</v>
      </c>
      <c r="P26" s="61">
        <v>2018</v>
      </c>
      <c r="Q26" s="63"/>
      <c r="R26" s="63"/>
      <c r="S26" s="63"/>
    </row>
    <row r="27" spans="1:19" s="49" customFormat="1" x14ac:dyDescent="0.3">
      <c r="A27" s="88"/>
      <c r="B27" s="84"/>
      <c r="C27" s="315">
        <f>C11*C19*(1-'Urban_degree of utilization'!$Y$15)</f>
        <v>315633774.67380476</v>
      </c>
      <c r="D27" s="315">
        <f>D11*D19*(1-'Urban_degree of utilization'!$Y$15)</f>
        <v>322179473.05331939</v>
      </c>
      <c r="E27" s="315">
        <f>E11*E19*(1-'Urban_degree of utilization'!$Y$15)</f>
        <v>328725171.43283409</v>
      </c>
      <c r="F27" s="315">
        <f>F11*F19*(1-'Urban_degree of utilization'!$Y$15)</f>
        <v>335270869.81234872</v>
      </c>
      <c r="G27" s="315">
        <f>G11*G19*(1-'Urban_degree of utilization'!$Y$15)</f>
        <v>341816568.19186336</v>
      </c>
      <c r="H27" s="315">
        <f>H11*H19*(1-'Urban_degree of utilization'!$Y$15)</f>
        <v>348362266.57137805</v>
      </c>
      <c r="I27" s="315">
        <f>I11*I19*(1-'Urban_degree of utilization'!$P$15)</f>
        <v>343258297.49641502</v>
      </c>
      <c r="J27" s="315">
        <f>J11*J19*(1-'Urban_degree of utilization'!$P$15)</f>
        <v>351020804.54581505</v>
      </c>
      <c r="K27" s="315">
        <f>K11*K19*(1-'Urban_degree of utilization'!$P$15)</f>
        <v>358783311.59521508</v>
      </c>
      <c r="L27" s="315">
        <f>L11*L19*(1-'Urban_degree of utilization'!$P$15)</f>
        <v>366545818.64461517</v>
      </c>
      <c r="M27" s="315">
        <f>M11*M19*(1-'Urban_degree of utilization'!$P$15)</f>
        <v>374308325.69401526</v>
      </c>
      <c r="N27" s="315">
        <f>N11*N19*(1-'Urban_degree of utilization'!$P$15)</f>
        <v>382246375.52309889</v>
      </c>
      <c r="O27" s="315">
        <f>O11*O19*(1-'Urban_degree of utilization'!$P$15)</f>
        <v>390359968.13186616</v>
      </c>
      <c r="P27" s="316">
        <f>P11*P19*(1-'Urban_degree of utilization'!$P$15)</f>
        <v>398649103.52031708</v>
      </c>
      <c r="Q27" s="63"/>
      <c r="R27" s="63"/>
      <c r="S27" s="63"/>
    </row>
    <row r="28" spans="1:19" s="49" customFormat="1" x14ac:dyDescent="0.3">
      <c r="A28" s="89"/>
      <c r="B28" s="90"/>
      <c r="C28" s="317"/>
      <c r="D28" s="90"/>
      <c r="E28" s="86"/>
      <c r="F28" s="86"/>
      <c r="G28" s="86"/>
      <c r="H28" s="86"/>
      <c r="I28" s="86"/>
      <c r="J28" s="86"/>
      <c r="N28" s="63"/>
      <c r="O28" s="63"/>
      <c r="P28" s="63"/>
      <c r="Q28" s="63"/>
      <c r="R28" s="63"/>
      <c r="S28" s="63"/>
    </row>
    <row r="29" spans="1:19" s="49" customFormat="1" x14ac:dyDescent="0.3">
      <c r="A29" s="89"/>
      <c r="B29" s="90"/>
      <c r="C29" s="90"/>
      <c r="D29" s="90"/>
      <c r="E29" s="51"/>
      <c r="F29" s="51"/>
      <c r="G29" s="51"/>
      <c r="H29" s="51"/>
      <c r="I29" s="51"/>
      <c r="J29" s="51"/>
      <c r="O29" s="137"/>
    </row>
    <row r="30" spans="1:19" s="49" customFormat="1" ht="15.75" customHeight="1" x14ac:dyDescent="0.3">
      <c r="A30" s="505" t="s">
        <v>102</v>
      </c>
      <c r="B30" s="506"/>
      <c r="C30" s="89"/>
      <c r="D30" s="89"/>
      <c r="E30" s="91"/>
      <c r="F30" s="91"/>
      <c r="G30" s="91"/>
      <c r="H30" s="91"/>
      <c r="I30" s="91"/>
      <c r="J30" s="91"/>
      <c r="L30" s="63"/>
      <c r="M30" s="63"/>
      <c r="N30" s="63"/>
      <c r="O30" s="63"/>
      <c r="P30" s="63"/>
      <c r="Q30" s="63"/>
      <c r="R30" s="63"/>
      <c r="S30" s="63"/>
    </row>
    <row r="31" spans="1:19" s="49" customFormat="1" ht="15.75" customHeight="1" x14ac:dyDescent="0.3">
      <c r="A31" s="92">
        <v>0.6</v>
      </c>
      <c r="B31" s="93" t="s">
        <v>12</v>
      </c>
      <c r="C31" s="50"/>
      <c r="D31" s="50"/>
      <c r="E31" s="51"/>
      <c r="F31" s="48"/>
      <c r="G31" s="48"/>
      <c r="H31" s="48"/>
      <c r="I31" s="48"/>
      <c r="J31" s="48"/>
      <c r="L31" s="63"/>
      <c r="M31" s="63"/>
      <c r="N31" s="63"/>
      <c r="O31" s="63"/>
      <c r="P31" s="63"/>
      <c r="Q31" s="63"/>
      <c r="R31" s="63"/>
      <c r="S31" s="63"/>
    </row>
    <row r="32" spans="1:19" s="49" customFormat="1" ht="15.75" customHeight="1" x14ac:dyDescent="0.3">
      <c r="A32" s="89"/>
      <c r="B32" s="89"/>
      <c r="C32" s="89"/>
      <c r="D32" s="89"/>
      <c r="E32" s="51"/>
      <c r="F32" s="51"/>
      <c r="G32" s="51"/>
      <c r="H32" s="51"/>
      <c r="I32" s="51"/>
      <c r="J32" s="51"/>
      <c r="L32" s="63"/>
      <c r="M32" s="63"/>
      <c r="N32" s="63"/>
      <c r="O32" s="63"/>
      <c r="P32" s="63"/>
      <c r="Q32" s="63"/>
      <c r="R32" s="63"/>
      <c r="S32" s="63"/>
    </row>
    <row r="33" spans="1:26" s="49" customFormat="1" x14ac:dyDescent="0.3">
      <c r="A33" s="671" t="s">
        <v>18</v>
      </c>
      <c r="B33" s="672"/>
      <c r="C33" s="89"/>
      <c r="D33" s="89"/>
      <c r="E33" s="51"/>
      <c r="F33" s="51"/>
      <c r="G33" s="51"/>
      <c r="H33" s="51"/>
      <c r="I33" s="51"/>
      <c r="J33" s="51"/>
      <c r="L33" s="63"/>
      <c r="M33" s="63"/>
      <c r="N33" s="63"/>
      <c r="O33" s="63"/>
      <c r="P33" s="63"/>
      <c r="Q33" s="63"/>
      <c r="R33" s="63"/>
      <c r="S33" s="63"/>
    </row>
    <row r="34" spans="1:26" s="49" customFormat="1" x14ac:dyDescent="0.3">
      <c r="A34" s="94">
        <v>0</v>
      </c>
      <c r="B34" s="95" t="s">
        <v>17</v>
      </c>
      <c r="C34" s="90"/>
      <c r="D34" s="96"/>
      <c r="E34" s="51"/>
      <c r="F34" s="51"/>
      <c r="G34" s="51"/>
      <c r="H34" s="51"/>
      <c r="I34" s="51"/>
      <c r="J34" s="51"/>
      <c r="L34" s="63"/>
      <c r="M34" s="63"/>
      <c r="N34" s="63"/>
      <c r="O34" s="63"/>
      <c r="P34" s="63"/>
      <c r="Q34" s="63"/>
      <c r="R34" s="63"/>
      <c r="S34" s="63"/>
    </row>
    <row r="35" spans="1:26" s="49" customFormat="1" ht="16.2" thickBot="1" x14ac:dyDescent="0.35">
      <c r="A35" s="97"/>
      <c r="B35" s="89"/>
      <c r="C35" s="89"/>
      <c r="D35" s="89"/>
      <c r="E35" s="51"/>
      <c r="F35" s="51"/>
      <c r="G35" s="51"/>
      <c r="H35" s="51"/>
      <c r="I35" s="51"/>
      <c r="J35" s="51"/>
    </row>
    <row r="36" spans="1:26" s="49" customFormat="1" x14ac:dyDescent="0.3">
      <c r="A36" s="515" t="s">
        <v>10</v>
      </c>
      <c r="B36" s="99"/>
      <c r="C36" s="90"/>
      <c r="D36" s="90"/>
      <c r="E36" s="51"/>
      <c r="F36" s="51"/>
      <c r="G36" s="51"/>
      <c r="H36" s="51"/>
      <c r="I36" s="51"/>
      <c r="J36" s="51"/>
    </row>
    <row r="37" spans="1:26" s="49" customFormat="1" x14ac:dyDescent="0.3">
      <c r="A37" s="100" t="s">
        <v>2</v>
      </c>
      <c r="B37" s="101" t="s">
        <v>11</v>
      </c>
      <c r="C37" s="89"/>
      <c r="D37" s="89"/>
      <c r="E37" s="51"/>
      <c r="F37" s="51"/>
      <c r="G37" s="51"/>
      <c r="H37" s="51"/>
      <c r="I37" s="51"/>
      <c r="J37" s="51"/>
    </row>
    <row r="38" spans="1:26" s="49" customFormat="1" x14ac:dyDescent="0.3">
      <c r="A38" s="52" t="s">
        <v>3</v>
      </c>
      <c r="B38" s="102">
        <v>0.8</v>
      </c>
      <c r="C38" s="103"/>
      <c r="D38" s="103"/>
      <c r="E38" s="51"/>
      <c r="F38" s="51"/>
      <c r="G38" s="51"/>
      <c r="H38" s="51"/>
      <c r="I38" s="51"/>
      <c r="J38" s="51"/>
    </row>
    <row r="39" spans="1:26" s="49" customFormat="1" ht="46.8" x14ac:dyDescent="0.3">
      <c r="A39" s="52" t="s">
        <v>4</v>
      </c>
      <c r="B39" s="104">
        <v>0.3</v>
      </c>
      <c r="C39" s="103"/>
      <c r="D39" s="103"/>
      <c r="E39" s="51"/>
      <c r="F39" s="51"/>
      <c r="G39" s="51"/>
      <c r="H39" s="51"/>
      <c r="I39" s="51"/>
      <c r="J39" s="51"/>
    </row>
    <row r="40" spans="1:26" s="49" customFormat="1" ht="31.2" x14ac:dyDescent="0.3">
      <c r="A40" s="52" t="s">
        <v>96</v>
      </c>
      <c r="B40" s="104">
        <v>0</v>
      </c>
      <c r="C40" s="103"/>
      <c r="D40" s="103"/>
      <c r="E40" s="51"/>
      <c r="F40" s="51"/>
      <c r="G40" s="51"/>
      <c r="H40" s="51"/>
      <c r="I40" s="51"/>
      <c r="J40" s="51"/>
    </row>
    <row r="41" spans="1:26" s="49" customFormat="1" x14ac:dyDescent="0.3">
      <c r="A41" s="52" t="s">
        <v>5</v>
      </c>
      <c r="B41" s="102">
        <v>0.5</v>
      </c>
      <c r="C41" s="103"/>
      <c r="D41" s="103"/>
      <c r="E41" s="51"/>
      <c r="F41" s="51"/>
      <c r="G41" s="51"/>
      <c r="H41" s="51"/>
      <c r="I41" s="51"/>
      <c r="J41" s="51"/>
    </row>
    <row r="42" spans="1:26" s="49" customFormat="1" x14ac:dyDescent="0.3">
      <c r="A42" s="52" t="s">
        <v>6</v>
      </c>
      <c r="B42" s="102">
        <v>0.1</v>
      </c>
      <c r="C42" s="103"/>
      <c r="D42" s="103"/>
      <c r="E42" s="51"/>
      <c r="F42" s="51"/>
      <c r="G42" s="51"/>
      <c r="H42" s="51"/>
      <c r="I42" s="51"/>
      <c r="J42" s="51"/>
    </row>
    <row r="43" spans="1:26" s="49" customFormat="1" x14ac:dyDescent="0.3">
      <c r="A43" s="52" t="s">
        <v>7</v>
      </c>
      <c r="B43" s="102">
        <v>0</v>
      </c>
      <c r="C43" s="103"/>
      <c r="D43" s="103"/>
      <c r="E43" s="51"/>
      <c r="F43" s="51"/>
      <c r="G43" s="51"/>
      <c r="H43" s="51"/>
      <c r="I43" s="51"/>
      <c r="J43" s="51"/>
    </row>
    <row r="44" spans="1:26" s="49" customFormat="1" x14ac:dyDescent="0.3">
      <c r="A44" s="52" t="s">
        <v>8</v>
      </c>
      <c r="B44" s="102">
        <v>0.5</v>
      </c>
      <c r="C44" s="103"/>
      <c r="D44" s="103"/>
      <c r="E44" s="51"/>
      <c r="F44" s="51"/>
      <c r="G44" s="51"/>
      <c r="H44" s="51"/>
      <c r="I44" s="51"/>
      <c r="J44" s="51"/>
    </row>
    <row r="45" spans="1:26" s="49" customFormat="1" ht="31.2" x14ac:dyDescent="0.3">
      <c r="A45" s="53" t="s">
        <v>99</v>
      </c>
      <c r="B45" s="105">
        <v>0.5</v>
      </c>
      <c r="C45" s="103"/>
      <c r="D45" s="103"/>
      <c r="E45" s="51"/>
      <c r="F45" s="51"/>
      <c r="G45" s="51"/>
      <c r="H45" s="51"/>
      <c r="I45" s="51"/>
      <c r="J45" s="51"/>
    </row>
    <row r="46" spans="1:26" s="49" customFormat="1" ht="47.4" thickBot="1" x14ac:dyDescent="0.35">
      <c r="A46" s="54" t="s">
        <v>9</v>
      </c>
      <c r="B46" s="106">
        <v>0.1</v>
      </c>
      <c r="C46" s="103"/>
      <c r="D46" s="103"/>
      <c r="E46" s="51"/>
      <c r="F46" s="51"/>
      <c r="G46" s="51"/>
      <c r="H46" s="51"/>
      <c r="I46" s="51"/>
      <c r="J46" s="51"/>
    </row>
    <row r="47" spans="1:26" s="49" customFormat="1" ht="16.2" thickBot="1" x14ac:dyDescent="0.35">
      <c r="A47" s="107"/>
      <c r="B47" s="108"/>
      <c r="C47" s="108"/>
      <c r="D47" s="108"/>
      <c r="E47" s="108"/>
      <c r="F47" s="108"/>
      <c r="G47" s="51"/>
      <c r="H47" s="51"/>
      <c r="I47" s="51"/>
      <c r="J47" s="51"/>
      <c r="K47" s="51"/>
      <c r="L47" s="51"/>
    </row>
    <row r="48" spans="1:26" s="49" customFormat="1" ht="45.75" customHeight="1" thickBot="1" x14ac:dyDescent="0.35">
      <c r="A48" s="673" t="s">
        <v>229</v>
      </c>
      <c r="B48" s="674"/>
      <c r="C48" s="674"/>
      <c r="D48" s="675"/>
      <c r="E48" s="125"/>
      <c r="F48" s="125"/>
      <c r="G48" s="125"/>
      <c r="H48" s="125"/>
      <c r="I48" s="51"/>
      <c r="J48" s="51"/>
      <c r="K48" s="51"/>
      <c r="L48" s="51"/>
      <c r="N48" s="51"/>
      <c r="O48" s="51"/>
      <c r="P48" s="51"/>
      <c r="Q48" s="51"/>
      <c r="R48" s="51"/>
      <c r="S48" s="51"/>
      <c r="T48" s="51"/>
      <c r="U48" s="51"/>
      <c r="V48" s="51"/>
      <c r="W48" s="51"/>
      <c r="X48" s="51"/>
      <c r="Y48" s="51"/>
      <c r="Z48" s="51"/>
    </row>
    <row r="49" spans="1:26" s="49" customFormat="1" ht="62.4" x14ac:dyDescent="0.3">
      <c r="A49" s="126" t="s">
        <v>57</v>
      </c>
      <c r="B49" s="127" t="s">
        <v>61</v>
      </c>
      <c r="C49" s="502" t="s">
        <v>174</v>
      </c>
      <c r="D49" s="148" t="s">
        <v>175</v>
      </c>
      <c r="F49" s="51"/>
      <c r="G49" s="51"/>
      <c r="H49" s="51"/>
      <c r="I49" s="51"/>
      <c r="J49" s="51"/>
      <c r="K49" s="51"/>
      <c r="L49" s="51"/>
      <c r="N49" s="51"/>
      <c r="O49" s="51"/>
      <c r="P49" s="51"/>
      <c r="Q49" s="51"/>
      <c r="R49" s="51"/>
      <c r="S49" s="51"/>
      <c r="T49" s="51"/>
      <c r="U49" s="51"/>
      <c r="V49" s="51"/>
      <c r="W49" s="51"/>
      <c r="X49" s="51"/>
      <c r="Y49" s="51"/>
      <c r="Z49" s="51"/>
    </row>
    <row r="50" spans="1:26" s="49" customFormat="1" x14ac:dyDescent="0.3">
      <c r="A50" s="676" t="s">
        <v>173</v>
      </c>
      <c r="B50" s="110" t="s">
        <v>58</v>
      </c>
      <c r="C50" s="318">
        <f>'Urban_degree of utilization'!$Z$15</f>
        <v>0.32124020442930151</v>
      </c>
      <c r="D50" s="319">
        <f>'Urban_degree of utilization'!$S$15</f>
        <v>0.48599999999999999</v>
      </c>
      <c r="F50" s="51"/>
      <c r="G50" s="51"/>
      <c r="H50" s="51"/>
      <c r="I50" s="51"/>
      <c r="J50" s="51"/>
      <c r="K50" s="51"/>
      <c r="L50" s="51"/>
      <c r="N50" s="51"/>
      <c r="O50" s="51"/>
      <c r="P50" s="51"/>
      <c r="Q50" s="51"/>
      <c r="R50" s="51"/>
      <c r="S50" s="51"/>
      <c r="T50" s="51"/>
      <c r="U50" s="51"/>
      <c r="V50" s="51"/>
      <c r="W50" s="51"/>
      <c r="X50" s="51"/>
      <c r="Y50" s="51"/>
      <c r="Z50" s="51"/>
    </row>
    <row r="51" spans="1:26" s="49" customFormat="1" x14ac:dyDescent="0.3">
      <c r="A51" s="676"/>
      <c r="B51" s="110" t="s">
        <v>59</v>
      </c>
      <c r="C51" s="318">
        <f>'Urban_degree of utilization'!$AB$15</f>
        <v>5.1999999999999998E-2</v>
      </c>
      <c r="D51" s="319">
        <f>'Urban_degree of utilization'!$Q$15</f>
        <v>1.0999999999999999E-2</v>
      </c>
      <c r="F51" s="51"/>
      <c r="G51" s="51"/>
      <c r="H51" s="51"/>
      <c r="I51" s="51"/>
      <c r="J51" s="51"/>
      <c r="K51" s="51"/>
      <c r="L51" s="51"/>
      <c r="N51" s="51"/>
      <c r="O51" s="51"/>
      <c r="P51" s="51"/>
      <c r="Q51" s="51"/>
      <c r="R51" s="51"/>
      <c r="S51" s="51"/>
      <c r="T51" s="51"/>
      <c r="U51" s="51"/>
      <c r="V51" s="51"/>
      <c r="W51" s="51"/>
      <c r="X51" s="51"/>
      <c r="Y51" s="51"/>
      <c r="Z51" s="51"/>
    </row>
    <row r="52" spans="1:26" s="49" customFormat="1" x14ac:dyDescent="0.3">
      <c r="A52" s="676"/>
      <c r="B52" s="110" t="s">
        <v>98</v>
      </c>
      <c r="C52" s="318">
        <f>'Urban_degree of utilization'!$AD$15</f>
        <v>6.431155778894472E-2</v>
      </c>
      <c r="D52" s="319">
        <f>'Urban_degree of utilization'!$R$15</f>
        <v>5.3999999999999999E-2</v>
      </c>
      <c r="F52" s="51"/>
      <c r="G52" s="51"/>
      <c r="H52" s="51"/>
      <c r="I52" s="51"/>
      <c r="J52" s="51"/>
      <c r="K52" s="51"/>
      <c r="L52" s="51"/>
      <c r="N52" s="51"/>
      <c r="O52" s="51"/>
      <c r="P52" s="51"/>
      <c r="Q52" s="51"/>
      <c r="R52" s="51"/>
      <c r="S52" s="51"/>
      <c r="T52" s="51"/>
      <c r="U52" s="51"/>
      <c r="V52" s="51"/>
      <c r="W52" s="51"/>
      <c r="X52" s="51"/>
      <c r="Y52" s="51"/>
      <c r="Z52" s="51"/>
    </row>
    <row r="53" spans="1:26" s="49" customFormat="1" x14ac:dyDescent="0.3">
      <c r="A53" s="676"/>
      <c r="B53" s="110" t="s">
        <v>60</v>
      </c>
      <c r="C53" s="318">
        <f>'Urban_degree of utilization'!$Y$15</f>
        <v>6.0149914821124369E-2</v>
      </c>
      <c r="D53" s="319">
        <f>'Urban_degree of utilization'!$P$15</f>
        <v>9.0999999999999998E-2</v>
      </c>
      <c r="F53" s="51"/>
      <c r="G53" s="51"/>
      <c r="H53" s="51"/>
      <c r="I53" s="51"/>
      <c r="J53" s="51"/>
      <c r="K53" s="51"/>
      <c r="L53" s="51"/>
      <c r="N53" s="51"/>
      <c r="O53" s="51"/>
      <c r="P53" s="51"/>
      <c r="Q53" s="51"/>
      <c r="R53" s="51"/>
      <c r="S53" s="51"/>
      <c r="T53" s="51"/>
      <c r="U53" s="51"/>
      <c r="V53" s="51"/>
      <c r="W53" s="51"/>
      <c r="X53" s="51"/>
      <c r="Y53" s="51"/>
      <c r="Z53" s="51"/>
    </row>
    <row r="54" spans="1:26" s="49" customFormat="1" ht="15.75" customHeight="1" thickBot="1" x14ac:dyDescent="0.35">
      <c r="A54" s="677"/>
      <c r="B54" s="149" t="s">
        <v>134</v>
      </c>
      <c r="C54" s="320">
        <f>'Urban_degree of utilization'!$AF$15</f>
        <v>0.50229832296062937</v>
      </c>
      <c r="D54" s="321">
        <f>'Urban_degree of utilization'!$T$15</f>
        <v>0.35799999999999998</v>
      </c>
      <c r="F54" s="51"/>
      <c r="G54" s="51"/>
      <c r="H54" s="51"/>
      <c r="I54" s="51"/>
      <c r="J54" s="51"/>
      <c r="K54" s="51"/>
      <c r="L54" s="51"/>
      <c r="N54" s="51"/>
      <c r="O54" s="51"/>
      <c r="P54" s="51"/>
      <c r="Q54" s="51"/>
      <c r="R54" s="51"/>
      <c r="S54" s="51"/>
      <c r="T54" s="51"/>
      <c r="U54" s="51"/>
      <c r="V54" s="51"/>
      <c r="W54" s="51"/>
      <c r="X54" s="51"/>
      <c r="Y54" s="51"/>
      <c r="Z54" s="51"/>
    </row>
    <row r="55" spans="1:26" s="49" customFormat="1" x14ac:dyDescent="0.3">
      <c r="A55" s="507"/>
      <c r="B55" s="110"/>
      <c r="C55" s="132"/>
      <c r="F55" s="51"/>
      <c r="G55" s="51"/>
      <c r="H55" s="51"/>
      <c r="I55" s="51"/>
      <c r="J55" s="51"/>
      <c r="K55" s="51"/>
      <c r="L55" s="51"/>
      <c r="N55" s="51"/>
      <c r="O55" s="51"/>
      <c r="P55" s="51"/>
      <c r="Q55" s="51"/>
      <c r="R55" s="51"/>
      <c r="S55" s="51"/>
      <c r="T55" s="51"/>
      <c r="U55" s="51"/>
      <c r="V55" s="51"/>
      <c r="W55" s="51"/>
      <c r="X55" s="51"/>
      <c r="Y55" s="51"/>
      <c r="Z55" s="51"/>
    </row>
    <row r="56" spans="1:26" s="49" customFormat="1" ht="16.2" thickBot="1" x14ac:dyDescent="0.35">
      <c r="A56" s="110"/>
      <c r="B56" s="132"/>
      <c r="D56" s="134"/>
      <c r="F56" s="110"/>
      <c r="G56" s="111"/>
      <c r="H56" s="112"/>
      <c r="I56" s="51"/>
      <c r="J56" s="51"/>
      <c r="K56" s="51"/>
      <c r="L56" s="51"/>
    </row>
    <row r="57" spans="1:26" s="49" customFormat="1" ht="48" customHeight="1" x14ac:dyDescent="0.3">
      <c r="A57" s="143" t="s">
        <v>230</v>
      </c>
      <c r="B57" s="502" t="s">
        <v>107</v>
      </c>
      <c r="C57" s="144" t="s">
        <v>108</v>
      </c>
      <c r="D57" s="134"/>
      <c r="F57" s="110"/>
      <c r="G57" s="111"/>
      <c r="H57" s="112"/>
      <c r="I57" s="51"/>
      <c r="J57" s="51"/>
      <c r="K57" s="51"/>
      <c r="L57" s="51"/>
    </row>
    <row r="58" spans="1:26" s="49" customFormat="1" ht="16.2" thickBot="1" x14ac:dyDescent="0.35">
      <c r="A58" s="142" t="s">
        <v>109</v>
      </c>
      <c r="B58" s="322">
        <f>Population!$E$11</f>
        <v>0.20091132665505188</v>
      </c>
      <c r="C58" s="323">
        <f>Population!$C$11</f>
        <v>0.23242086438320031</v>
      </c>
      <c r="D58" s="134"/>
      <c r="F58" s="110"/>
      <c r="G58" s="111"/>
      <c r="H58" s="112"/>
      <c r="I58" s="51"/>
      <c r="J58" s="51"/>
      <c r="K58" s="51"/>
      <c r="L58" s="51"/>
    </row>
    <row r="59" spans="1:26" s="49" customFormat="1" x14ac:dyDescent="0.3">
      <c r="A59" s="133"/>
      <c r="B59" s="133"/>
      <c r="C59" s="133"/>
      <c r="E59" s="110"/>
      <c r="F59" s="111"/>
      <c r="G59" s="112"/>
      <c r="H59" s="51"/>
      <c r="I59" s="51"/>
      <c r="J59" s="51"/>
      <c r="K59" s="51"/>
    </row>
    <row r="60" spans="1:26" s="49" customFormat="1" ht="16.2" thickBot="1" x14ac:dyDescent="0.35">
      <c r="A60" s="109"/>
      <c r="B60" s="133"/>
      <c r="C60" s="133"/>
      <c r="D60" s="133"/>
      <c r="E60" s="133"/>
      <c r="F60" s="133"/>
      <c r="G60" s="133"/>
      <c r="H60" s="133"/>
      <c r="I60" s="133"/>
      <c r="J60" s="133"/>
      <c r="K60" s="133"/>
      <c r="L60" s="133"/>
      <c r="M60" s="133"/>
      <c r="N60" s="133"/>
      <c r="O60" s="133"/>
      <c r="P60" s="133"/>
      <c r="Q60" s="133"/>
      <c r="R60" s="133"/>
      <c r="S60" s="133"/>
      <c r="U60" s="482"/>
      <c r="V60" s="482"/>
      <c r="W60" s="482"/>
    </row>
    <row r="61" spans="1:26" s="49" customFormat="1" ht="16.2" thickBot="1" x14ac:dyDescent="0.35">
      <c r="A61" s="678" t="s">
        <v>65</v>
      </c>
      <c r="B61" s="679"/>
      <c r="C61" s="508"/>
      <c r="D61" s="508"/>
      <c r="E61" s="508"/>
      <c r="F61" s="396"/>
      <c r="G61" s="396"/>
      <c r="H61" s="397"/>
      <c r="I61" s="396"/>
      <c r="J61" s="396"/>
      <c r="K61" s="396"/>
      <c r="L61" s="396"/>
      <c r="M61" s="397"/>
      <c r="N61" s="397"/>
      <c r="O61" s="398"/>
      <c r="P61" s="398"/>
      <c r="Q61" s="398"/>
      <c r="R61" s="398"/>
      <c r="S61" s="397"/>
      <c r="T61" s="475"/>
      <c r="U61" s="483"/>
      <c r="V61" s="483"/>
      <c r="W61" s="484"/>
    </row>
    <row r="62" spans="1:26" s="49" customFormat="1" ht="108" customHeight="1" x14ac:dyDescent="0.3">
      <c r="A62" s="680" t="s">
        <v>13</v>
      </c>
      <c r="B62" s="669" t="s">
        <v>110</v>
      </c>
      <c r="C62" s="669" t="s">
        <v>111</v>
      </c>
      <c r="D62" s="669" t="s">
        <v>14</v>
      </c>
      <c r="E62" s="657" t="s">
        <v>104</v>
      </c>
      <c r="F62" s="658"/>
      <c r="G62" s="669" t="s">
        <v>178</v>
      </c>
      <c r="H62" s="669"/>
      <c r="I62" s="669" t="s">
        <v>103</v>
      </c>
      <c r="J62" s="650" t="s">
        <v>62</v>
      </c>
      <c r="K62" s="651"/>
      <c r="L62" s="651"/>
      <c r="M62" s="651"/>
      <c r="N62" s="651"/>
      <c r="O62" s="651"/>
      <c r="P62" s="651"/>
      <c r="Q62" s="651"/>
      <c r="R62" s="651"/>
      <c r="S62" s="651"/>
      <c r="T62" s="651"/>
      <c r="U62" s="651"/>
      <c r="V62" s="651"/>
      <c r="W62" s="652"/>
    </row>
    <row r="63" spans="1:26" s="49" customFormat="1" x14ac:dyDescent="0.3">
      <c r="A63" s="668"/>
      <c r="B63" s="656"/>
      <c r="C63" s="656"/>
      <c r="D63" s="656"/>
      <c r="E63" s="659"/>
      <c r="F63" s="660"/>
      <c r="G63" s="656"/>
      <c r="H63" s="656"/>
      <c r="I63" s="656"/>
      <c r="J63" s="501">
        <v>2005</v>
      </c>
      <c r="K63" s="501">
        <v>2006</v>
      </c>
      <c r="L63" s="501">
        <v>2007</v>
      </c>
      <c r="M63" s="501">
        <v>2008</v>
      </c>
      <c r="N63" s="501">
        <v>2009</v>
      </c>
      <c r="O63" s="501">
        <v>2010</v>
      </c>
      <c r="P63" s="501">
        <v>2011</v>
      </c>
      <c r="Q63" s="501">
        <v>2012</v>
      </c>
      <c r="R63" s="501">
        <v>2013</v>
      </c>
      <c r="S63" s="501">
        <v>2014</v>
      </c>
      <c r="T63" s="513">
        <v>2015</v>
      </c>
      <c r="U63" s="513">
        <v>2016</v>
      </c>
      <c r="V63" s="513">
        <v>2017</v>
      </c>
      <c r="W63" s="452">
        <v>2018</v>
      </c>
    </row>
    <row r="64" spans="1:26" s="45" customFormat="1" x14ac:dyDescent="0.3">
      <c r="A64" s="663" t="s">
        <v>109</v>
      </c>
      <c r="B64" s="661">
        <f>B58</f>
        <v>0.20091132665505188</v>
      </c>
      <c r="C64" s="666">
        <f>C58</f>
        <v>0.23242086438320031</v>
      </c>
      <c r="D64" s="153" t="s">
        <v>15</v>
      </c>
      <c r="E64" s="661">
        <f>C50</f>
        <v>0.32124020442930151</v>
      </c>
      <c r="F64" s="661"/>
      <c r="G64" s="670">
        <f>D50</f>
        <v>0.48599999999999999</v>
      </c>
      <c r="H64" s="670"/>
      <c r="I64" s="154">
        <f>B44*A31</f>
        <v>0.3</v>
      </c>
      <c r="J64" s="155">
        <f t="shared" ref="J64:O64" si="2">($B$64*$E64*$I64)*(C27-$A$34)</f>
        <v>6111376.4851379842</v>
      </c>
      <c r="K64" s="155">
        <f t="shared" si="2"/>
        <v>6238115.8595813978</v>
      </c>
      <c r="L64" s="155">
        <f t="shared" si="2"/>
        <v>6364855.2340248134</v>
      </c>
      <c r="M64" s="155">
        <f t="shared" si="2"/>
        <v>6491594.608468228</v>
      </c>
      <c r="N64" s="155">
        <f t="shared" si="2"/>
        <v>6618333.9829116417</v>
      </c>
      <c r="O64" s="155">
        <f t="shared" si="2"/>
        <v>6745073.3573550573</v>
      </c>
      <c r="P64" s="155">
        <f>($C$64*$G64*$I64)*(I27-$A$34)</f>
        <v>11631980.892737919</v>
      </c>
      <c r="Q64" s="155">
        <f>($C$64*$G64*$I64)*(J27-$A$34)</f>
        <v>11895028.674355807</v>
      </c>
      <c r="R64" s="155">
        <f>($C$64*$G64*$I64)*(K27-$A$34)</f>
        <v>12158076.455973694</v>
      </c>
      <c r="S64" s="155">
        <f>($C$64*$G64*$I64)*(L27-$A$34)</f>
        <v>12421124.237591581</v>
      </c>
      <c r="T64" s="462">
        <f>($C$64*$G64*$I64)*(M27-$A$34)</f>
        <v>12684172.019209471</v>
      </c>
      <c r="U64" s="462">
        <f t="shared" ref="U64:W64" si="3">($C$64*$G64*$I64)*(N27-$A$34)</f>
        <v>12953168.412336621</v>
      </c>
      <c r="V64" s="462">
        <f t="shared" si="3"/>
        <v>13228113.41697304</v>
      </c>
      <c r="W64" s="156">
        <f t="shared" si="3"/>
        <v>13509007.033118723</v>
      </c>
    </row>
    <row r="65" spans="1:23" s="45" customFormat="1" x14ac:dyDescent="0.3">
      <c r="A65" s="663"/>
      <c r="B65" s="661"/>
      <c r="C65" s="666"/>
      <c r="D65" s="153" t="s">
        <v>16</v>
      </c>
      <c r="E65" s="662">
        <f t="shared" ref="E65:E66" si="4">C51</f>
        <v>5.1999999999999998E-2</v>
      </c>
      <c r="F65" s="662"/>
      <c r="G65" s="662">
        <f>D51</f>
        <v>1.0999999999999999E-2</v>
      </c>
      <c r="H65" s="662"/>
      <c r="I65" s="154">
        <f>B46*A31</f>
        <v>0.06</v>
      </c>
      <c r="J65" s="155">
        <f t="shared" ref="J65:O65" si="5">($B$64*$E$65*$I$65)*(C27-$A$34)</f>
        <v>197852.92926939018</v>
      </c>
      <c r="K65" s="155">
        <f t="shared" si="5"/>
        <v>201956.05669876395</v>
      </c>
      <c r="L65" s="155">
        <f t="shared" si="5"/>
        <v>206059.18412813777</v>
      </c>
      <c r="M65" s="155">
        <f t="shared" si="5"/>
        <v>210162.31155751154</v>
      </c>
      <c r="N65" s="155">
        <f t="shared" si="5"/>
        <v>214265.43898688533</v>
      </c>
      <c r="O65" s="155">
        <f t="shared" si="5"/>
        <v>218368.56641625916</v>
      </c>
      <c r="P65" s="155">
        <f>($C$64*$G$65*$I$65)*(I27-$A$34)</f>
        <v>52655.05753914285</v>
      </c>
      <c r="Q65" s="155">
        <f>($C$64*$G$65*$I$65)*(J27-$A$34)</f>
        <v>53845.808813956326</v>
      </c>
      <c r="R65" s="155">
        <f>($C$64*$G$65*$I$65)*(K27-$A$34)</f>
        <v>55036.560088769809</v>
      </c>
      <c r="S65" s="155">
        <f>($C$64*$G$65*$I$65)*(L27-$A$34)</f>
        <v>56227.311363583292</v>
      </c>
      <c r="T65" s="462">
        <f>($C$64*$G$65*$I$65)*(M27-$A$34)</f>
        <v>57418.062638396783</v>
      </c>
      <c r="U65" s="462">
        <f t="shared" ref="U65:W65" si="6">($C$64*$G$65*$I$65)*(N27-$A$34)</f>
        <v>58635.74178423985</v>
      </c>
      <c r="V65" s="462">
        <f t="shared" si="6"/>
        <v>59880.348801112523</v>
      </c>
      <c r="W65" s="156">
        <f t="shared" si="6"/>
        <v>61151.883689014794</v>
      </c>
    </row>
    <row r="66" spans="1:23" s="45" customFormat="1" x14ac:dyDescent="0.3">
      <c r="A66" s="663"/>
      <c r="B66" s="661"/>
      <c r="C66" s="666"/>
      <c r="D66" s="153" t="s">
        <v>176</v>
      </c>
      <c r="E66" s="662">
        <f t="shared" si="4"/>
        <v>6.431155778894472E-2</v>
      </c>
      <c r="F66" s="662"/>
      <c r="G66" s="661">
        <f>D52</f>
        <v>5.3999999999999999E-2</v>
      </c>
      <c r="H66" s="661"/>
      <c r="I66" s="154">
        <f>B45*A31</f>
        <v>0.3</v>
      </c>
      <c r="J66" s="155">
        <f t="shared" ref="J66:O66" si="7">($B$64*$E$66*$I$66)*(C27-$A$34)</f>
        <v>1223483.6629250364</v>
      </c>
      <c r="K66" s="155">
        <f t="shared" si="7"/>
        <v>1248856.5972317264</v>
      </c>
      <c r="L66" s="155">
        <f t="shared" si="7"/>
        <v>1274229.5315384166</v>
      </c>
      <c r="M66" s="155">
        <f t="shared" si="7"/>
        <v>1299602.4658451066</v>
      </c>
      <c r="N66" s="155">
        <f t="shared" si="7"/>
        <v>1324975.4001517966</v>
      </c>
      <c r="O66" s="155">
        <f t="shared" si="7"/>
        <v>1350348.3344584869</v>
      </c>
      <c r="P66" s="155">
        <f>($C$64*$G$66*$I$66)*(I27-$A$34)</f>
        <v>1292442.3214153245</v>
      </c>
      <c r="Q66" s="155">
        <f>($C$64*$G$66*$I$66)*(J27-$A$34)</f>
        <v>1321669.8527062007</v>
      </c>
      <c r="R66" s="155">
        <f>($C$64*$G$66*$I$66)*(K27-$A$34)</f>
        <v>1350897.3839970771</v>
      </c>
      <c r="S66" s="155">
        <f>($C$64*$G$66*$I$66)*(L27-$A$34)</f>
        <v>1380124.9152879536</v>
      </c>
      <c r="T66" s="462">
        <f>($C$64*$G$66*$I$66)*(M27-$A$34)</f>
        <v>1409352.44657883</v>
      </c>
      <c r="U66" s="462">
        <f t="shared" ref="U66:W66" si="8">($C$64*$G$66*$I$66)*(N27-$A$34)</f>
        <v>1439240.934704069</v>
      </c>
      <c r="V66" s="462">
        <f t="shared" si="8"/>
        <v>1469790.3796636709</v>
      </c>
      <c r="W66" s="156">
        <f t="shared" si="8"/>
        <v>1501000.7814576358</v>
      </c>
    </row>
    <row r="67" spans="1:23" s="45" customFormat="1" x14ac:dyDescent="0.3">
      <c r="A67" s="663"/>
      <c r="B67" s="661"/>
      <c r="C67" s="666"/>
      <c r="D67" s="153" t="s">
        <v>177</v>
      </c>
      <c r="E67" s="662">
        <f>C54</f>
        <v>0.50229832296062937</v>
      </c>
      <c r="F67" s="662"/>
      <c r="G67" s="661">
        <f>D54</f>
        <v>0.35799999999999998</v>
      </c>
      <c r="H67" s="661"/>
      <c r="I67" s="154">
        <f>B42*A31</f>
        <v>0.06</v>
      </c>
      <c r="J67" s="155">
        <f t="shared" ref="J67:O67" si="9">($B$64*$E$67*$I$67)*(C27-$A$34)</f>
        <v>1911176.8185550519</v>
      </c>
      <c r="K67" s="155">
        <f t="shared" si="9"/>
        <v>1950811.3190679022</v>
      </c>
      <c r="L67" s="155">
        <f t="shared" si="9"/>
        <v>1990445.8195807526</v>
      </c>
      <c r="M67" s="155">
        <f t="shared" si="9"/>
        <v>2030080.3200936029</v>
      </c>
      <c r="N67" s="155">
        <f t="shared" si="9"/>
        <v>2069714.8206064529</v>
      </c>
      <c r="O67" s="155">
        <f t="shared" si="9"/>
        <v>2109349.3211193033</v>
      </c>
      <c r="P67" s="155">
        <f>($C$64*$G$67*$I$67)*(I27-$A$34)</f>
        <v>1713682.7817284672</v>
      </c>
      <c r="Q67" s="155">
        <f>($C$64*$G$67*$I$67)*(J27-$A$34)</f>
        <v>1752436.3232178513</v>
      </c>
      <c r="R67" s="155">
        <f>($C$64*$G$67*$I$67)*(K27-$A$34)</f>
        <v>1791189.8647072355</v>
      </c>
      <c r="S67" s="155">
        <f>($C$64*$G$67*$I$67)*(L27-$A$34)</f>
        <v>1829943.4061966198</v>
      </c>
      <c r="T67" s="462">
        <f>($C$64*$G$67*$I$67)*(M27-$A$34)</f>
        <v>1868696.9476860045</v>
      </c>
      <c r="U67" s="462">
        <f t="shared" ref="U67:W67" si="10">($C$64*$G$67*$I$67)*(N27-$A$34)</f>
        <v>1908326.8689779879</v>
      </c>
      <c r="V67" s="462">
        <f t="shared" si="10"/>
        <v>1948833.1700725711</v>
      </c>
      <c r="W67" s="156">
        <f t="shared" si="10"/>
        <v>1990215.8509697542</v>
      </c>
    </row>
    <row r="68" spans="1:23" s="49" customFormat="1" ht="108" customHeight="1" x14ac:dyDescent="0.3">
      <c r="A68" s="668" t="s">
        <v>13</v>
      </c>
      <c r="B68" s="656" t="s">
        <v>110</v>
      </c>
      <c r="C68" s="656" t="s">
        <v>111</v>
      </c>
      <c r="D68" s="656" t="s">
        <v>14</v>
      </c>
      <c r="E68" s="656" t="s">
        <v>205</v>
      </c>
      <c r="F68" s="656" t="s">
        <v>206</v>
      </c>
      <c r="G68" s="656" t="s">
        <v>436</v>
      </c>
      <c r="H68" s="656" t="s">
        <v>437</v>
      </c>
      <c r="I68" s="656" t="s">
        <v>103</v>
      </c>
      <c r="J68" s="653" t="s">
        <v>62</v>
      </c>
      <c r="K68" s="654"/>
      <c r="L68" s="654"/>
      <c r="M68" s="654"/>
      <c r="N68" s="654"/>
      <c r="O68" s="654"/>
      <c r="P68" s="654"/>
      <c r="Q68" s="654"/>
      <c r="R68" s="654"/>
      <c r="S68" s="654"/>
      <c r="T68" s="654"/>
      <c r="U68" s="654"/>
      <c r="V68" s="654"/>
      <c r="W68" s="655"/>
    </row>
    <row r="69" spans="1:23" s="49" customFormat="1" x14ac:dyDescent="0.3">
      <c r="A69" s="668"/>
      <c r="B69" s="656"/>
      <c r="C69" s="656"/>
      <c r="D69" s="656"/>
      <c r="E69" s="656"/>
      <c r="F69" s="656"/>
      <c r="G69" s="656"/>
      <c r="H69" s="656"/>
      <c r="I69" s="656"/>
      <c r="J69" s="501">
        <v>2005</v>
      </c>
      <c r="K69" s="501">
        <v>2006</v>
      </c>
      <c r="L69" s="501">
        <v>2007</v>
      </c>
      <c r="M69" s="501">
        <v>2008</v>
      </c>
      <c r="N69" s="501">
        <v>2009</v>
      </c>
      <c r="O69" s="501">
        <v>2010</v>
      </c>
      <c r="P69" s="501">
        <v>2011</v>
      </c>
      <c r="Q69" s="501">
        <v>2012</v>
      </c>
      <c r="R69" s="501">
        <v>2013</v>
      </c>
      <c r="S69" s="501">
        <v>2014</v>
      </c>
      <c r="T69" s="513">
        <v>2015</v>
      </c>
      <c r="U69" s="513">
        <v>2016</v>
      </c>
      <c r="V69" s="513">
        <v>2017</v>
      </c>
      <c r="W69" s="452">
        <v>2018</v>
      </c>
    </row>
    <row r="70" spans="1:23" s="45" customFormat="1" ht="31.2" x14ac:dyDescent="0.3">
      <c r="A70" s="663" t="s">
        <v>109</v>
      </c>
      <c r="B70" s="661">
        <f>B58</f>
        <v>0.20091132665505188</v>
      </c>
      <c r="C70" s="666">
        <f>C58</f>
        <v>0.23242086438320031</v>
      </c>
      <c r="D70" s="153" t="s">
        <v>63</v>
      </c>
      <c r="E70" s="167">
        <f>C53*'STP status'!E12</f>
        <v>6.0149914821124369E-2</v>
      </c>
      <c r="F70" s="490">
        <f>C53*'STP status'!H12</f>
        <v>6.0149914821124369E-2</v>
      </c>
      <c r="G70" s="472">
        <f>D53*'STP status'!K12</f>
        <v>9.0999999999999998E-2</v>
      </c>
      <c r="H70" s="472">
        <f>D53*'STP status'!N12</f>
        <v>0</v>
      </c>
      <c r="I70" s="154">
        <f>B41*A31</f>
        <v>0.3</v>
      </c>
      <c r="J70" s="155">
        <f>($B$70*$E$70*$I$70)*(C23-$A$34)</f>
        <v>91544.152083144872</v>
      </c>
      <c r="K70" s="155">
        <f>($B$70*$E$70*$I$70)*(D23-$A$34)</f>
        <v>93442.619408335129</v>
      </c>
      <c r="L70" s="155">
        <f>($B$70*$E$70*$I$70)*(E23-$A$34)</f>
        <v>95341.086733525386</v>
      </c>
      <c r="M70" s="155">
        <f>($B$70*$F$70*$I$70)*(F23-$A$34)</f>
        <v>97239.554058715657</v>
      </c>
      <c r="N70" s="155">
        <f>($B$70*$F$70*$I$70)*(G23-$A$34)</f>
        <v>99138.021383905929</v>
      </c>
      <c r="O70" s="155">
        <f>($B$70*$F$70*$I$70)*(H23-$A$34)</f>
        <v>101036.48870909619</v>
      </c>
      <c r="P70" s="155">
        <f>($C$70*$G$70*$I$70)*(I23-$A$34)</f>
        <v>272550.0871847446</v>
      </c>
      <c r="Q70" s="155">
        <f>($C$70*$G$70*$I$70)*(J23-$A$34)</f>
        <v>278713.58560129284</v>
      </c>
      <c r="R70" s="155">
        <f>($C$70*$G$70*$I$70)*(K23-$A$34)</f>
        <v>284877.08401784097</v>
      </c>
      <c r="S70" s="155">
        <f>($C$70*$G$70*$I$70)*(L23-$A$34)</f>
        <v>291040.58243438922</v>
      </c>
      <c r="T70" s="462">
        <f>($C$70*$G$70*$I$70)*(M23-$A$34)</f>
        <v>297204.08085093735</v>
      </c>
      <c r="U70" s="462">
        <f>($C$70*$H$70*$I$70)*(N23-$A$34)</f>
        <v>0</v>
      </c>
      <c r="V70" s="462">
        <f t="shared" ref="V70:W70" si="11">($C$70*$H$70*$I$70)*(O23-$A$34)</f>
        <v>0</v>
      </c>
      <c r="W70" s="156">
        <f t="shared" si="11"/>
        <v>0</v>
      </c>
    </row>
    <row r="71" spans="1:23" s="45" customFormat="1" ht="31.2" x14ac:dyDescent="0.3">
      <c r="A71" s="663"/>
      <c r="B71" s="661"/>
      <c r="C71" s="666"/>
      <c r="D71" s="153" t="s">
        <v>64</v>
      </c>
      <c r="E71" s="165">
        <f>(C53-E70)*'STP status'!D12</f>
        <v>0</v>
      </c>
      <c r="F71" s="477">
        <f>(C53-F70)*'STP status'!G12</f>
        <v>0</v>
      </c>
      <c r="G71" s="479">
        <f>(D53-G70)*'STP status'!J12</f>
        <v>0</v>
      </c>
      <c r="H71" s="464">
        <f>(D53-H70)*'STP status'!M12</f>
        <v>0</v>
      </c>
      <c r="I71" s="154">
        <f>B38*A31</f>
        <v>0.48</v>
      </c>
      <c r="J71" s="155">
        <f>($B$70*$E$71*$I$71)*(C23-$A$34)</f>
        <v>0</v>
      </c>
      <c r="K71" s="155">
        <f>($B$70*$E$71*$I$71)*(D23-$A$34)</f>
        <v>0</v>
      </c>
      <c r="L71" s="155">
        <f>($B$70*$E$71*$I$71)*(E23-$A$34)</f>
        <v>0</v>
      </c>
      <c r="M71" s="155">
        <f>($B$70*$F$71*$I$71)*(F23-$A$34)</f>
        <v>0</v>
      </c>
      <c r="N71" s="155">
        <f>($B$70*$F$71*$I$71)*(G23-$A$34)</f>
        <v>0</v>
      </c>
      <c r="O71" s="155">
        <f>($B$70*$F$71*$I$71)*(H23-$A$34)</f>
        <v>0</v>
      </c>
      <c r="P71" s="155">
        <f>($C$70*$G$71*$I$71)*(I23-$A$34)</f>
        <v>0</v>
      </c>
      <c r="Q71" s="155">
        <f>($C$70*$G$71*$I$71)*(J23-$A$34)</f>
        <v>0</v>
      </c>
      <c r="R71" s="155">
        <f>($C$70*$G$71*$I$71)*(K23-$A$34)</f>
        <v>0</v>
      </c>
      <c r="S71" s="155">
        <f>($C$70*$G$71*$I$71)*(L23-$A$34)</f>
        <v>0</v>
      </c>
      <c r="T71" s="462">
        <f>($C$70*$G$71*$I$71)*(M23-$A$34)</f>
        <v>0</v>
      </c>
      <c r="U71" s="462">
        <f>($C$70*$H$71*$I$71)*(N23-$A$34)</f>
        <v>0</v>
      </c>
      <c r="V71" s="462">
        <f t="shared" ref="V71:W71" si="12">($C$70*$H$71*$I$71)*(O23-$A$34)</f>
        <v>0</v>
      </c>
      <c r="W71" s="156">
        <f t="shared" si="12"/>
        <v>0</v>
      </c>
    </row>
    <row r="72" spans="1:23" s="45" customFormat="1" ht="31.8" thickBot="1" x14ac:dyDescent="0.35">
      <c r="A72" s="664"/>
      <c r="B72" s="665"/>
      <c r="C72" s="667"/>
      <c r="D72" s="159" t="s">
        <v>105</v>
      </c>
      <c r="E72" s="164">
        <f>(C53-E70)*'STP status'!C12</f>
        <v>0</v>
      </c>
      <c r="F72" s="478">
        <f>(C53-F70)*'STP status'!F12</f>
        <v>0</v>
      </c>
      <c r="G72" s="480">
        <f>(D53-G70)*'STP status'!I12</f>
        <v>0</v>
      </c>
      <c r="H72" s="481">
        <f>(D53-H70)*'STP status'!L12</f>
        <v>9.0999999999999998E-2</v>
      </c>
      <c r="I72" s="160">
        <f>B39*A31</f>
        <v>0.18</v>
      </c>
      <c r="J72" s="161">
        <f>($B$70*$E$72*$I$72)*(C23-$A$34)</f>
        <v>0</v>
      </c>
      <c r="K72" s="161">
        <f>($B$70*$E$72*$I$72)*(D23-$A$34)</f>
        <v>0</v>
      </c>
      <c r="L72" s="161">
        <f>($B$70*$E$72*$I$72)*(E23-$A$34)</f>
        <v>0</v>
      </c>
      <c r="M72" s="161">
        <f>($B$70*$F$72*$I$72)*(F23-$A$34)</f>
        <v>0</v>
      </c>
      <c r="N72" s="161">
        <f>($B$70*$F$72*$I$72)*(G23-$A$34)</f>
        <v>0</v>
      </c>
      <c r="O72" s="161">
        <f>($B$70*$F$72*$I$72)*(H23-$A$34)</f>
        <v>0</v>
      </c>
      <c r="P72" s="161">
        <f>($C$70*$G$72*$I$72)*(I23-$A$34)</f>
        <v>0</v>
      </c>
      <c r="Q72" s="161">
        <f>($C$70*$G$72*$I$72)*(J23-$A$34)</f>
        <v>0</v>
      </c>
      <c r="R72" s="161">
        <f>($C$70*$G$72*$I$72)*(K23-$A$34)</f>
        <v>0</v>
      </c>
      <c r="S72" s="161">
        <f>($C$70*$G$72*$I$72)*(L23-$A$34)</f>
        <v>0</v>
      </c>
      <c r="T72" s="463">
        <f>($C$70*$G$72*$I$72)*(M23-$A$34)</f>
        <v>0</v>
      </c>
      <c r="U72" s="463">
        <f>($C$70*$H$72*$I$72)*(N23-$A$34)</f>
        <v>182104.17706093992</v>
      </c>
      <c r="V72" s="463">
        <f t="shared" ref="V72:W72" si="13">($C$70*$H$72*$I$72)*(O23-$A$34)</f>
        <v>185969.53511176599</v>
      </c>
      <c r="W72" s="162">
        <f t="shared" si="13"/>
        <v>189918.52266304061</v>
      </c>
    </row>
    <row r="73" spans="1:23" s="45" customFormat="1" x14ac:dyDescent="0.3">
      <c r="A73" s="131"/>
      <c r="B73" s="47"/>
      <c r="C73" s="47"/>
      <c r="D73" s="47"/>
      <c r="E73" s="324"/>
      <c r="F73" s="48"/>
      <c r="G73" s="48"/>
      <c r="H73" s="476"/>
      <c r="I73" s="48"/>
      <c r="J73" s="48"/>
      <c r="K73" s="48"/>
    </row>
    <row r="74" spans="1:23" s="114" customFormat="1" x14ac:dyDescent="0.3">
      <c r="A74" s="68"/>
      <c r="B74" s="56"/>
      <c r="C74" s="56"/>
      <c r="D74" s="56"/>
      <c r="E74" s="56"/>
      <c r="F74" s="113"/>
      <c r="G74" s="113"/>
      <c r="H74" s="113"/>
      <c r="I74" s="113"/>
      <c r="J74" s="113"/>
      <c r="K74" s="113"/>
    </row>
    <row r="75" spans="1:23" ht="47.25" customHeight="1" x14ac:dyDescent="0.3">
      <c r="A75" s="656" t="s">
        <v>357</v>
      </c>
      <c r="B75" s="656"/>
      <c r="C75" s="392">
        <v>2005</v>
      </c>
      <c r="D75" s="392">
        <v>2006</v>
      </c>
      <c r="E75" s="501">
        <v>2007</v>
      </c>
      <c r="F75" s="501">
        <v>2008</v>
      </c>
      <c r="G75" s="501">
        <v>2009</v>
      </c>
      <c r="H75" s="501">
        <v>2010</v>
      </c>
      <c r="I75" s="501">
        <v>2011</v>
      </c>
      <c r="J75" s="501">
        <v>2012</v>
      </c>
      <c r="K75" s="501">
        <v>2013</v>
      </c>
      <c r="L75" s="501">
        <v>2014</v>
      </c>
      <c r="M75" s="501">
        <v>2015</v>
      </c>
      <c r="N75" s="513">
        <v>2016</v>
      </c>
      <c r="O75" s="513">
        <v>2017</v>
      </c>
      <c r="P75" s="501">
        <v>2018</v>
      </c>
    </row>
    <row r="76" spans="1:23" x14ac:dyDescent="0.3">
      <c r="A76" s="393"/>
      <c r="B76" s="394"/>
      <c r="C76" s="395">
        <f t="shared" ref="C76:M76" si="14">(SUM(J64:J67)+SUM(J70:J72))/10^3</f>
        <v>9535.4340479706079</v>
      </c>
      <c r="D76" s="395">
        <f t="shared" si="14"/>
        <v>9733.1824519881247</v>
      </c>
      <c r="E76" s="395">
        <f t="shared" si="14"/>
        <v>9930.930856005647</v>
      </c>
      <c r="F76" s="395">
        <f t="shared" si="14"/>
        <v>10128.679260023166</v>
      </c>
      <c r="G76" s="395">
        <f t="shared" si="14"/>
        <v>10326.427664040682</v>
      </c>
      <c r="H76" s="395">
        <f t="shared" si="14"/>
        <v>10524.176068058203</v>
      </c>
      <c r="I76" s="395">
        <f t="shared" si="14"/>
        <v>14963.311140605596</v>
      </c>
      <c r="J76" s="395">
        <f t="shared" si="14"/>
        <v>15301.694244695109</v>
      </c>
      <c r="K76" s="395">
        <f t="shared" si="14"/>
        <v>15640.077348784618</v>
      </c>
      <c r="L76" s="395">
        <f t="shared" si="14"/>
        <v>15978.460452874127</v>
      </c>
      <c r="M76" s="395">
        <f t="shared" si="14"/>
        <v>16316.843556963637</v>
      </c>
      <c r="N76" s="395">
        <f t="shared" ref="N76:P76" si="15">(SUM(U64:U67)+SUM(U70:U72))/10^3</f>
        <v>16541.476134863857</v>
      </c>
      <c r="O76" s="395">
        <f t="shared" si="15"/>
        <v>16892.58685062216</v>
      </c>
      <c r="P76" s="395">
        <f t="shared" si="15"/>
        <v>17251.29407189817</v>
      </c>
    </row>
    <row r="77" spans="1:23" x14ac:dyDescent="0.3">
      <c r="A77" s="68"/>
      <c r="B77" s="69"/>
      <c r="C77" s="410"/>
      <c r="D77" s="69"/>
      <c r="E77" s="120"/>
      <c r="F77" s="121"/>
      <c r="G77" s="121"/>
      <c r="H77" s="121"/>
      <c r="I77" s="121"/>
      <c r="J77" s="121"/>
    </row>
    <row r="78" spans="1:23" ht="47.25" customHeight="1" x14ac:dyDescent="0.3">
      <c r="A78" s="656" t="s">
        <v>112</v>
      </c>
      <c r="B78" s="656"/>
      <c r="C78" s="392">
        <v>2005</v>
      </c>
      <c r="D78" s="392">
        <v>2006</v>
      </c>
      <c r="E78" s="501">
        <v>2007</v>
      </c>
      <c r="F78" s="501">
        <v>2008</v>
      </c>
      <c r="G78" s="501">
        <v>2009</v>
      </c>
      <c r="H78" s="501">
        <v>2010</v>
      </c>
      <c r="I78" s="501">
        <v>2011</v>
      </c>
      <c r="J78" s="501">
        <v>2012</v>
      </c>
      <c r="K78" s="501">
        <v>2013</v>
      </c>
      <c r="L78" s="501">
        <v>2014</v>
      </c>
      <c r="M78" s="501">
        <v>2015</v>
      </c>
      <c r="N78" s="513">
        <v>2016</v>
      </c>
      <c r="O78" s="513">
        <v>2017</v>
      </c>
      <c r="P78" s="513">
        <v>2018</v>
      </c>
      <c r="Q78" s="485"/>
    </row>
    <row r="79" spans="1:23" x14ac:dyDescent="0.3">
      <c r="A79" s="393"/>
      <c r="B79" s="394"/>
      <c r="C79" s="395">
        <f t="shared" ref="C79:P79" si="16">C76*21</f>
        <v>200244.11500738276</v>
      </c>
      <c r="D79" s="395">
        <f t="shared" si="16"/>
        <v>204396.83149175061</v>
      </c>
      <c r="E79" s="395">
        <f t="shared" si="16"/>
        <v>208549.5479761186</v>
      </c>
      <c r="F79" s="395">
        <f t="shared" si="16"/>
        <v>212702.26446048648</v>
      </c>
      <c r="G79" s="395">
        <f t="shared" si="16"/>
        <v>216854.98094485432</v>
      </c>
      <c r="H79" s="395">
        <f t="shared" si="16"/>
        <v>221007.69742922226</v>
      </c>
      <c r="I79" s="395">
        <f t="shared" si="16"/>
        <v>314229.53395271749</v>
      </c>
      <c r="J79" s="395">
        <f t="shared" si="16"/>
        <v>321335.5791385973</v>
      </c>
      <c r="K79" s="395">
        <f t="shared" si="16"/>
        <v>328441.62432447699</v>
      </c>
      <c r="L79" s="395">
        <f t="shared" si="16"/>
        <v>335547.66951035667</v>
      </c>
      <c r="M79" s="395">
        <f t="shared" si="16"/>
        <v>342653.71469623636</v>
      </c>
      <c r="N79" s="395">
        <f t="shared" si="16"/>
        <v>347370.99883214099</v>
      </c>
      <c r="O79" s="395">
        <f t="shared" si="16"/>
        <v>354744.32386306534</v>
      </c>
      <c r="P79" s="395">
        <f t="shared" si="16"/>
        <v>362277.17550986155</v>
      </c>
      <c r="Q79" s="516"/>
    </row>
    <row r="80" spans="1:23" x14ac:dyDescent="0.3">
      <c r="F80" s="123"/>
    </row>
    <row r="81" spans="2:6" x14ac:dyDescent="0.3">
      <c r="B81" s="57"/>
      <c r="C81" s="367"/>
      <c r="D81" s="57"/>
      <c r="E81" s="57"/>
    </row>
    <row r="82" spans="2:6" x14ac:dyDescent="0.3">
      <c r="B82" s="57"/>
      <c r="C82" s="124"/>
      <c r="D82" s="124"/>
      <c r="E82" s="124"/>
      <c r="F82" s="123"/>
    </row>
    <row r="83" spans="2:6" x14ac:dyDescent="0.3">
      <c r="B83" s="57"/>
      <c r="C83" s="124"/>
      <c r="D83" s="124"/>
      <c r="E83" s="124"/>
    </row>
  </sheetData>
  <mergeCells count="38">
    <mergeCell ref="A33:B33"/>
    <mergeCell ref="A48:D48"/>
    <mergeCell ref="A50:A54"/>
    <mergeCell ref="A61:B61"/>
    <mergeCell ref="A62:A63"/>
    <mergeCell ref="B62:B63"/>
    <mergeCell ref="C62:C63"/>
    <mergeCell ref="D62:D63"/>
    <mergeCell ref="E62:F63"/>
    <mergeCell ref="G62:H63"/>
    <mergeCell ref="I62:I63"/>
    <mergeCell ref="J62:W62"/>
    <mergeCell ref="A64:A67"/>
    <mergeCell ref="B64:B67"/>
    <mergeCell ref="C64:C67"/>
    <mergeCell ref="E64:F64"/>
    <mergeCell ref="G64:H64"/>
    <mergeCell ref="E65:F65"/>
    <mergeCell ref="G65:H65"/>
    <mergeCell ref="E66:F66"/>
    <mergeCell ref="G66:H66"/>
    <mergeCell ref="E67:F67"/>
    <mergeCell ref="G67:H67"/>
    <mergeCell ref="I68:I69"/>
    <mergeCell ref="J68:W68"/>
    <mergeCell ref="A70:A72"/>
    <mergeCell ref="B70:B72"/>
    <mergeCell ref="C70:C72"/>
    <mergeCell ref="A68:A69"/>
    <mergeCell ref="B68:B69"/>
    <mergeCell ref="C68:C69"/>
    <mergeCell ref="D68:D69"/>
    <mergeCell ref="E68:E69"/>
    <mergeCell ref="A75:B75"/>
    <mergeCell ref="A78:B78"/>
    <mergeCell ref="F68:F69"/>
    <mergeCell ref="G68:G69"/>
    <mergeCell ref="H68:H69"/>
  </mergeCells>
  <pageMargins left="0.25" right="0.25" top="0.75" bottom="0.75" header="0.3" footer="0.3"/>
  <pageSetup paperSize="9" scale="35" fitToHeight="0" orientation="landscape" horizontalDpi="4294967293" verticalDpi="4294967293"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3">
    <tabColor rgb="FFFFC000"/>
    <pageSetUpPr fitToPage="1"/>
  </sheetPr>
  <dimension ref="A1:X48"/>
  <sheetViews>
    <sheetView zoomScale="85" zoomScaleNormal="85" zoomScalePageLayoutView="80" workbookViewId="0">
      <selection activeCell="B2" sqref="B2"/>
    </sheetView>
  </sheetViews>
  <sheetFormatPr defaultColWidth="8.6640625" defaultRowHeight="15.6" x14ac:dyDescent="0.3"/>
  <cols>
    <col min="1" max="1" width="45.44140625" style="353" customWidth="1"/>
    <col min="2" max="4" width="19.6640625" style="122" customWidth="1"/>
    <col min="5" max="5" width="25.6640625" style="57" customWidth="1"/>
    <col min="6" max="6" width="24.33203125" style="57" customWidth="1"/>
    <col min="7" max="7" width="23" style="57" customWidth="1"/>
    <col min="8" max="8" width="22.33203125" style="57" customWidth="1"/>
    <col min="9" max="9" width="21.6640625" style="57" customWidth="1"/>
    <col min="10" max="10" width="21.33203125" style="57" customWidth="1"/>
    <col min="11" max="11" width="21.44140625" style="57" customWidth="1"/>
    <col min="12" max="12" width="20.6640625" style="57" customWidth="1"/>
    <col min="13" max="13" width="21.6640625" style="57" customWidth="1"/>
    <col min="14" max="14" width="16.88671875" style="57" customWidth="1"/>
    <col min="15" max="15" width="17.6640625" style="57" customWidth="1"/>
    <col min="16" max="16" width="17" style="57" customWidth="1"/>
    <col min="17" max="191" width="8.6640625" style="57"/>
    <col min="192" max="192" width="43.44140625" style="57" customWidth="1"/>
    <col min="193" max="199" width="18.6640625" style="57" customWidth="1"/>
    <col min="200" max="200" width="15.44140625" style="57" customWidth="1"/>
    <col min="201" max="201" width="12.33203125" style="57" customWidth="1"/>
    <col min="202" max="202" width="14.33203125" style="57" customWidth="1"/>
    <col min="203" max="203" width="12.33203125" style="57" customWidth="1"/>
    <col min="204" max="204" width="12.6640625" style="57" customWidth="1"/>
    <col min="205" max="206" width="12.44140625" style="57" customWidth="1"/>
    <col min="207" max="207" width="12.33203125" style="57" customWidth="1"/>
    <col min="208" max="213" width="11.44140625" style="57" bestFit="1" customWidth="1"/>
    <col min="214" max="214" width="13.6640625" style="57" bestFit="1" customWidth="1"/>
    <col min="215" max="219" width="11.44140625" style="57" bestFit="1" customWidth="1"/>
    <col min="220" max="220" width="11.6640625" style="57" customWidth="1"/>
    <col min="221" max="221" width="13.44140625" style="57" bestFit="1" customWidth="1"/>
    <col min="222" max="223" width="11.44140625" style="57" bestFit="1" customWidth="1"/>
    <col min="224" max="224" width="13.6640625" style="57" bestFit="1" customWidth="1"/>
    <col min="225" max="230" width="11.44140625" style="57" bestFit="1" customWidth="1"/>
    <col min="231" max="233" width="11.33203125" style="57" bestFit="1" customWidth="1"/>
    <col min="234" max="234" width="13.6640625" style="57" bestFit="1" customWidth="1"/>
    <col min="235" max="239" width="11.33203125" style="57" bestFit="1" customWidth="1"/>
    <col min="240" max="240" width="13.44140625" style="57" customWidth="1"/>
    <col min="241" max="241" width="11.33203125" style="57" bestFit="1" customWidth="1"/>
    <col min="242" max="242" width="15.33203125" style="57" customWidth="1"/>
    <col min="243" max="243" width="13.33203125" style="57" customWidth="1"/>
    <col min="244" max="244" width="15.6640625" style="57" customWidth="1"/>
    <col min="245" max="245" width="14.6640625" style="57" customWidth="1"/>
    <col min="246" max="246" width="19.33203125" style="57" customWidth="1"/>
    <col min="247" max="247" width="14" style="57" customWidth="1"/>
    <col min="248" max="248" width="15.6640625" style="57" customWidth="1"/>
    <col min="249" max="249" width="17" style="57" customWidth="1"/>
    <col min="250" max="250" width="16.33203125" style="57" customWidth="1"/>
    <col min="251" max="251" width="17.33203125" style="57" customWidth="1"/>
    <col min="252" max="253" width="8.6640625" style="57"/>
    <col min="254" max="254" width="13.6640625" style="57" bestFit="1" customWidth="1"/>
    <col min="255" max="16384" width="8.6640625" style="57"/>
  </cols>
  <sheetData>
    <row r="1" spans="1:24" x14ac:dyDescent="0.3">
      <c r="A1" s="325"/>
      <c r="B1" s="56"/>
      <c r="C1" s="56"/>
      <c r="D1" s="56"/>
      <c r="E1" s="55"/>
      <c r="F1" s="55"/>
      <c r="G1" s="55"/>
      <c r="H1" s="326"/>
      <c r="I1" s="327"/>
      <c r="J1" s="55"/>
    </row>
    <row r="2" spans="1:24" s="63" customFormat="1" x14ac:dyDescent="0.3">
      <c r="A2" s="297" t="s">
        <v>44</v>
      </c>
      <c r="B2" s="59" t="s">
        <v>192</v>
      </c>
      <c r="C2" s="60">
        <v>2005</v>
      </c>
      <c r="D2" s="60">
        <v>2006</v>
      </c>
      <c r="E2" s="60">
        <v>2007</v>
      </c>
      <c r="F2" s="60">
        <v>2008</v>
      </c>
      <c r="G2" s="60">
        <v>2009</v>
      </c>
      <c r="H2" s="60">
        <v>2010</v>
      </c>
      <c r="I2" s="60">
        <v>2011</v>
      </c>
      <c r="J2" s="60">
        <v>2012</v>
      </c>
      <c r="K2" s="60">
        <v>2013</v>
      </c>
      <c r="L2" s="60">
        <v>2014</v>
      </c>
      <c r="M2" s="60">
        <v>2015</v>
      </c>
      <c r="N2" s="60">
        <v>2016</v>
      </c>
      <c r="O2" s="60">
        <v>2017</v>
      </c>
      <c r="P2" s="61">
        <v>2018</v>
      </c>
    </row>
    <row r="3" spans="1:24" s="66" customFormat="1" x14ac:dyDescent="0.3">
      <c r="A3" s="328"/>
      <c r="B3" s="65"/>
      <c r="C3" s="329">
        <f>'Urban population'!G10</f>
        <v>4886343</v>
      </c>
      <c r="D3" s="329">
        <f>'Urban population'!H10</f>
        <v>5061492</v>
      </c>
      <c r="E3" s="329">
        <f>'Urban population'!I10</f>
        <v>5236641</v>
      </c>
      <c r="F3" s="329">
        <f>'Urban population'!J10</f>
        <v>5411790</v>
      </c>
      <c r="G3" s="329">
        <f>'Urban population'!K10</f>
        <v>5586939</v>
      </c>
      <c r="H3" s="329">
        <f>'Urban population'!L10</f>
        <v>5762088</v>
      </c>
      <c r="I3" s="329">
        <f>'Urban population'!M10</f>
        <v>5937237</v>
      </c>
      <c r="J3" s="329">
        <f>'Urban population'!N10</f>
        <v>6185675.5996843576</v>
      </c>
      <c r="K3" s="329">
        <f>'Urban population'!O10</f>
        <v>6434114.1993687153</v>
      </c>
      <c r="L3" s="329">
        <f>'Urban population'!P10</f>
        <v>6682552.7990530729</v>
      </c>
      <c r="M3" s="329">
        <f>'Urban population'!Q10</f>
        <v>6930991.3987374306</v>
      </c>
      <c r="N3" s="329">
        <f>'Urban population'!R10</f>
        <v>7179429.9984217882</v>
      </c>
      <c r="O3" s="329">
        <f>'Urban population'!S10</f>
        <v>7427868.5981061459</v>
      </c>
      <c r="P3" s="330">
        <f>'Urban population'!T10</f>
        <v>7676307.1977905035</v>
      </c>
    </row>
    <row r="4" spans="1:24" s="66" customFormat="1" x14ac:dyDescent="0.3">
      <c r="A4" s="331"/>
      <c r="B4" s="69"/>
      <c r="D4" s="69"/>
      <c r="E4" s="67"/>
      <c r="F4" s="67"/>
      <c r="G4" s="67"/>
      <c r="H4" s="67"/>
      <c r="I4" s="67"/>
      <c r="J4" s="332"/>
      <c r="N4" s="380"/>
    </row>
    <row r="5" spans="1:24" s="66" customFormat="1" x14ac:dyDescent="0.3">
      <c r="A5" s="331"/>
      <c r="B5" s="69"/>
      <c r="C5" s="69"/>
      <c r="D5" s="69"/>
      <c r="E5" s="70"/>
      <c r="F5" s="70"/>
      <c r="G5" s="70"/>
      <c r="H5" s="70"/>
      <c r="I5" s="333"/>
      <c r="J5" s="70"/>
      <c r="N5" s="380"/>
    </row>
    <row r="6" spans="1:24" s="66" customFormat="1" x14ac:dyDescent="0.3">
      <c r="A6" s="297" t="s">
        <v>45</v>
      </c>
      <c r="B6" s="59" t="s">
        <v>46</v>
      </c>
      <c r="C6" s="60">
        <v>2005</v>
      </c>
      <c r="D6" s="60">
        <v>2006</v>
      </c>
      <c r="E6" s="60">
        <v>2007</v>
      </c>
      <c r="F6" s="60">
        <v>2008</v>
      </c>
      <c r="G6" s="60">
        <v>2009</v>
      </c>
      <c r="H6" s="60">
        <v>2010</v>
      </c>
      <c r="I6" s="60">
        <v>2011</v>
      </c>
      <c r="J6" s="60">
        <v>2012</v>
      </c>
      <c r="K6" s="60">
        <v>2013</v>
      </c>
      <c r="L6" s="60">
        <v>2014</v>
      </c>
      <c r="M6" s="60">
        <v>2015</v>
      </c>
      <c r="N6" s="60">
        <v>2016</v>
      </c>
      <c r="O6" s="60">
        <v>2017</v>
      </c>
      <c r="P6" s="61">
        <v>2018</v>
      </c>
    </row>
    <row r="7" spans="1:24" s="66" customFormat="1" x14ac:dyDescent="0.3">
      <c r="A7" s="328"/>
      <c r="B7" s="65"/>
      <c r="C7" s="313">
        <f>'Protein intake'!$B$14/1000*365</f>
        <v>19.673499999999997</v>
      </c>
      <c r="D7" s="313">
        <f>'Protein intake'!$B$14/1000*365</f>
        <v>19.673499999999997</v>
      </c>
      <c r="E7" s="313">
        <f>'Protein intake'!$B$14/1000*365</f>
        <v>19.673499999999997</v>
      </c>
      <c r="F7" s="313">
        <f>'Protein intake'!$B$14/1000*365</f>
        <v>19.673499999999997</v>
      </c>
      <c r="G7" s="313">
        <f>'Protein intake'!$F$14/1000*365</f>
        <v>18.998249999999999</v>
      </c>
      <c r="H7" s="313">
        <f>'Protein intake'!$F$14/1000*365</f>
        <v>18.998249999999999</v>
      </c>
      <c r="I7" s="313">
        <f>'Protein intake'!$L$14/1000*365</f>
        <v>19.509250000000002</v>
      </c>
      <c r="J7" s="313">
        <f>'Protein intake'!$L$14/1000*365</f>
        <v>19.509250000000002</v>
      </c>
      <c r="K7" s="313">
        <f>'Protein intake'!$L$14/1000*365</f>
        <v>19.509250000000002</v>
      </c>
      <c r="L7" s="313">
        <f>'Protein intake'!$L$14/1000*365</f>
        <v>19.509250000000002</v>
      </c>
      <c r="M7" s="313">
        <f>'Protein intake'!$L$14/1000*365</f>
        <v>19.509250000000002</v>
      </c>
      <c r="N7" s="313">
        <f>'Protein intake'!$L$14/1000*365</f>
        <v>19.509250000000002</v>
      </c>
      <c r="O7" s="313">
        <f>'Protein intake'!$L$14/1000*365</f>
        <v>19.509250000000002</v>
      </c>
      <c r="P7" s="314">
        <f>'Protein intake'!$L$14/1000*365</f>
        <v>19.509250000000002</v>
      </c>
    </row>
    <row r="8" spans="1:24" s="66" customFormat="1" x14ac:dyDescent="0.3">
      <c r="A8" s="331"/>
      <c r="B8" s="69"/>
      <c r="C8" s="335"/>
      <c r="D8" s="69"/>
      <c r="E8" s="75"/>
      <c r="F8" s="75"/>
      <c r="G8" s="75"/>
      <c r="H8" s="75"/>
      <c r="I8" s="75"/>
      <c r="J8" s="75"/>
      <c r="N8" s="380"/>
    </row>
    <row r="9" spans="1:24" s="66" customFormat="1" x14ac:dyDescent="0.3">
      <c r="A9" s="331"/>
      <c r="B9" s="76"/>
      <c r="C9" s="76"/>
      <c r="D9" s="76"/>
      <c r="E9" s="70"/>
      <c r="F9" s="70"/>
      <c r="G9" s="70"/>
      <c r="H9" s="70"/>
      <c r="I9" s="70"/>
      <c r="J9" s="70"/>
      <c r="N9" s="380"/>
    </row>
    <row r="10" spans="1:24" s="63" customFormat="1" ht="30" customHeight="1" x14ac:dyDescent="0.3">
      <c r="A10" s="297" t="s">
        <v>335</v>
      </c>
      <c r="B10" s="59"/>
      <c r="C10" s="60">
        <v>2005</v>
      </c>
      <c r="D10" s="60">
        <v>2006</v>
      </c>
      <c r="E10" s="60">
        <v>2007</v>
      </c>
      <c r="F10" s="60">
        <v>2008</v>
      </c>
      <c r="G10" s="60">
        <v>2009</v>
      </c>
      <c r="H10" s="60">
        <v>2010</v>
      </c>
      <c r="I10" s="60">
        <v>2011</v>
      </c>
      <c r="J10" s="60">
        <v>2012</v>
      </c>
      <c r="K10" s="60">
        <v>2013</v>
      </c>
      <c r="L10" s="60">
        <v>2014</v>
      </c>
      <c r="M10" s="60">
        <v>2015</v>
      </c>
      <c r="N10" s="60">
        <v>2016</v>
      </c>
      <c r="O10" s="60">
        <v>2017</v>
      </c>
      <c r="P10" s="61">
        <v>2018</v>
      </c>
      <c r="Q10" s="66"/>
      <c r="R10" s="66"/>
      <c r="S10" s="66"/>
      <c r="T10" s="66"/>
      <c r="U10" s="66"/>
      <c r="V10" s="66"/>
      <c r="W10" s="66"/>
      <c r="X10" s="66"/>
    </row>
    <row r="11" spans="1:24" ht="15.75" customHeight="1" x14ac:dyDescent="0.3">
      <c r="A11" s="336"/>
      <c r="B11" s="78"/>
      <c r="C11" s="41">
        <v>0.16</v>
      </c>
      <c r="D11" s="41">
        <v>0.16</v>
      </c>
      <c r="E11" s="42">
        <v>0.16</v>
      </c>
      <c r="F11" s="42">
        <v>0.16</v>
      </c>
      <c r="G11" s="42">
        <v>0.16</v>
      </c>
      <c r="H11" s="42">
        <v>0.16</v>
      </c>
      <c r="I11" s="42">
        <v>0.16</v>
      </c>
      <c r="J11" s="42">
        <v>0.16</v>
      </c>
      <c r="K11" s="43">
        <v>0.16</v>
      </c>
      <c r="L11" s="43">
        <v>0.16</v>
      </c>
      <c r="M11" s="43">
        <v>0.16</v>
      </c>
      <c r="N11" s="43">
        <v>0.16</v>
      </c>
      <c r="O11" s="43">
        <v>0.16</v>
      </c>
      <c r="P11" s="43">
        <v>0.16</v>
      </c>
      <c r="Q11" s="494"/>
      <c r="R11" s="66"/>
      <c r="S11" s="66"/>
      <c r="T11" s="66"/>
      <c r="U11" s="66"/>
      <c r="V11" s="66"/>
      <c r="W11" s="66"/>
      <c r="X11" s="66"/>
    </row>
    <row r="12" spans="1:24" ht="15.75" customHeight="1" x14ac:dyDescent="0.3">
      <c r="A12" s="338"/>
      <c r="B12" s="76"/>
      <c r="C12" s="76"/>
      <c r="D12" s="76"/>
      <c r="E12" s="75"/>
      <c r="F12" s="75"/>
      <c r="G12" s="75"/>
      <c r="H12" s="75"/>
      <c r="I12" s="75"/>
      <c r="J12" s="75"/>
      <c r="N12" s="380"/>
      <c r="O12" s="66"/>
      <c r="P12" s="66"/>
      <c r="Q12" s="66"/>
      <c r="R12" s="66"/>
      <c r="S12" s="66"/>
      <c r="T12" s="66"/>
      <c r="U12" s="66"/>
      <c r="V12" s="66"/>
      <c r="W12" s="66"/>
      <c r="X12" s="66"/>
    </row>
    <row r="13" spans="1:24" x14ac:dyDescent="0.3">
      <c r="A13" s="338"/>
      <c r="B13" s="76"/>
      <c r="C13" s="76"/>
      <c r="D13" s="76"/>
      <c r="E13" s="75"/>
      <c r="F13" s="81"/>
      <c r="G13" s="81"/>
      <c r="H13" s="81"/>
      <c r="I13" s="81"/>
      <c r="J13" s="81"/>
      <c r="N13" s="380"/>
      <c r="O13" s="66"/>
      <c r="P13" s="66"/>
      <c r="Q13" s="66"/>
      <c r="R13" s="66"/>
      <c r="S13" s="66"/>
      <c r="T13" s="66"/>
      <c r="U13" s="66"/>
      <c r="V13" s="66"/>
      <c r="W13" s="66"/>
      <c r="X13" s="66"/>
    </row>
    <row r="14" spans="1:24" ht="33.6" x14ac:dyDescent="0.3">
      <c r="A14" s="297" t="s">
        <v>336</v>
      </c>
      <c r="B14" s="59"/>
      <c r="C14" s="60">
        <v>2005</v>
      </c>
      <c r="D14" s="60">
        <v>2006</v>
      </c>
      <c r="E14" s="60">
        <v>2007</v>
      </c>
      <c r="F14" s="60">
        <v>2008</v>
      </c>
      <c r="G14" s="60">
        <v>2009</v>
      </c>
      <c r="H14" s="60">
        <v>2010</v>
      </c>
      <c r="I14" s="60">
        <v>2011</v>
      </c>
      <c r="J14" s="60">
        <v>2012</v>
      </c>
      <c r="K14" s="60">
        <v>2013</v>
      </c>
      <c r="L14" s="60">
        <v>2014</v>
      </c>
      <c r="M14" s="60">
        <v>2015</v>
      </c>
      <c r="N14" s="60">
        <v>2016</v>
      </c>
      <c r="O14" s="60">
        <v>2017</v>
      </c>
      <c r="P14" s="61">
        <v>2018</v>
      </c>
      <c r="Q14" s="66"/>
      <c r="R14" s="66"/>
      <c r="S14" s="66"/>
      <c r="T14" s="66"/>
      <c r="U14" s="66"/>
      <c r="V14" s="66"/>
      <c r="W14" s="66"/>
      <c r="X14" s="66"/>
    </row>
    <row r="15" spans="1:24" ht="15.75" customHeight="1" x14ac:dyDescent="0.3">
      <c r="A15" s="336"/>
      <c r="B15" s="78"/>
      <c r="C15" s="74">
        <v>1.4</v>
      </c>
      <c r="D15" s="74">
        <v>1.4</v>
      </c>
      <c r="E15" s="74">
        <v>1.4</v>
      </c>
      <c r="F15" s="74">
        <v>1.4</v>
      </c>
      <c r="G15" s="74">
        <v>1.4</v>
      </c>
      <c r="H15" s="74">
        <v>1.4</v>
      </c>
      <c r="I15" s="74">
        <v>1.4</v>
      </c>
      <c r="J15" s="74">
        <v>1.4</v>
      </c>
      <c r="K15" s="145">
        <v>1.4</v>
      </c>
      <c r="L15" s="145">
        <v>1.4</v>
      </c>
      <c r="M15" s="145">
        <v>1.4</v>
      </c>
      <c r="N15" s="145">
        <v>1.4</v>
      </c>
      <c r="O15" s="145">
        <v>1.4</v>
      </c>
      <c r="P15" s="146">
        <v>1.4</v>
      </c>
      <c r="Q15" s="66"/>
      <c r="R15" s="66"/>
      <c r="S15" s="66"/>
      <c r="T15" s="66"/>
      <c r="U15" s="66"/>
      <c r="V15" s="66"/>
      <c r="W15" s="66"/>
      <c r="X15" s="66"/>
    </row>
    <row r="16" spans="1:24" ht="15.75" customHeight="1" x14ac:dyDescent="0.3">
      <c r="A16" s="338"/>
      <c r="B16" s="76"/>
      <c r="C16" s="76"/>
      <c r="D16" s="76"/>
      <c r="E16" s="75"/>
      <c r="F16" s="75"/>
      <c r="G16" s="75"/>
      <c r="H16" s="75"/>
      <c r="I16" s="75"/>
      <c r="J16" s="75"/>
      <c r="N16" s="380"/>
      <c r="O16" s="66"/>
      <c r="P16" s="66"/>
      <c r="Q16" s="66"/>
      <c r="R16" s="66"/>
      <c r="S16" s="66"/>
      <c r="T16" s="66"/>
      <c r="U16" s="66"/>
      <c r="V16" s="66"/>
      <c r="W16" s="66"/>
      <c r="X16" s="66"/>
    </row>
    <row r="17" spans="1:16" x14ac:dyDescent="0.3">
      <c r="A17" s="338"/>
      <c r="B17" s="76"/>
      <c r="C17" s="76"/>
      <c r="D17" s="76"/>
      <c r="E17" s="82"/>
      <c r="F17" s="82"/>
      <c r="G17" s="82"/>
      <c r="H17" s="82"/>
      <c r="I17" s="82"/>
      <c r="J17" s="82"/>
      <c r="N17" s="55"/>
    </row>
    <row r="18" spans="1:16" s="63" customFormat="1" ht="51.6" x14ac:dyDescent="0.3">
      <c r="A18" s="297" t="s">
        <v>337</v>
      </c>
      <c r="B18" s="59"/>
      <c r="C18" s="60">
        <v>2005</v>
      </c>
      <c r="D18" s="60">
        <v>2006</v>
      </c>
      <c r="E18" s="60">
        <v>2007</v>
      </c>
      <c r="F18" s="60">
        <v>2008</v>
      </c>
      <c r="G18" s="60">
        <v>2009</v>
      </c>
      <c r="H18" s="60">
        <v>2010</v>
      </c>
      <c r="I18" s="60">
        <v>2011</v>
      </c>
      <c r="J18" s="60">
        <v>2012</v>
      </c>
      <c r="K18" s="60">
        <v>2013</v>
      </c>
      <c r="L18" s="60">
        <v>2014</v>
      </c>
      <c r="M18" s="60">
        <v>2015</v>
      </c>
      <c r="N18" s="60">
        <v>2016</v>
      </c>
      <c r="O18" s="60">
        <v>2017</v>
      </c>
      <c r="P18" s="61">
        <v>2018</v>
      </c>
    </row>
    <row r="19" spans="1:16" x14ac:dyDescent="0.3">
      <c r="A19" s="336"/>
      <c r="B19" s="78"/>
      <c r="C19" s="41">
        <v>1.25</v>
      </c>
      <c r="D19" s="41">
        <v>1.25</v>
      </c>
      <c r="E19" s="42">
        <v>1.25</v>
      </c>
      <c r="F19" s="42">
        <v>1.25</v>
      </c>
      <c r="G19" s="42">
        <v>1.25</v>
      </c>
      <c r="H19" s="42">
        <v>1.25</v>
      </c>
      <c r="I19" s="42">
        <v>1.25</v>
      </c>
      <c r="J19" s="42">
        <v>1.25</v>
      </c>
      <c r="K19" s="43">
        <v>1.25</v>
      </c>
      <c r="L19" s="43">
        <v>1.25</v>
      </c>
      <c r="M19" s="43">
        <v>1.25</v>
      </c>
      <c r="N19" s="43">
        <v>1.25</v>
      </c>
      <c r="O19" s="43">
        <v>1.25</v>
      </c>
      <c r="P19" s="44">
        <v>1.25</v>
      </c>
    </row>
    <row r="20" spans="1:16" x14ac:dyDescent="0.3">
      <c r="A20" s="338"/>
      <c r="B20" s="76"/>
      <c r="C20" s="76"/>
      <c r="D20" s="76"/>
      <c r="E20" s="75"/>
      <c r="F20" s="75"/>
      <c r="G20" s="75"/>
      <c r="H20" s="75"/>
      <c r="I20" s="75"/>
      <c r="J20" s="75"/>
      <c r="N20" s="55"/>
    </row>
    <row r="21" spans="1:16" x14ac:dyDescent="0.3">
      <c r="A21" s="338"/>
      <c r="B21" s="76"/>
      <c r="C21" s="76"/>
      <c r="D21" s="76"/>
      <c r="E21" s="82"/>
      <c r="F21" s="82"/>
      <c r="G21" s="82"/>
      <c r="H21" s="82"/>
      <c r="I21" s="82"/>
      <c r="J21" s="82"/>
      <c r="N21" s="55"/>
    </row>
    <row r="22" spans="1:16" s="49" customFormat="1" ht="15.75" customHeight="1" x14ac:dyDescent="0.3">
      <c r="A22" s="297" t="s">
        <v>338</v>
      </c>
      <c r="B22" s="298"/>
      <c r="C22" s="50"/>
      <c r="D22" s="50"/>
      <c r="E22" s="91"/>
      <c r="F22" s="91"/>
      <c r="G22" s="91"/>
      <c r="H22" s="91"/>
      <c r="I22" s="91"/>
      <c r="J22" s="91"/>
      <c r="N22" s="89"/>
    </row>
    <row r="23" spans="1:16" s="49" customFormat="1" ht="15.75" customHeight="1" x14ac:dyDescent="0.3">
      <c r="A23" s="94">
        <v>0</v>
      </c>
      <c r="B23" s="93" t="s">
        <v>47</v>
      </c>
      <c r="C23" s="50"/>
      <c r="D23" s="50"/>
      <c r="E23" s="51"/>
      <c r="F23" s="48"/>
      <c r="G23" s="48"/>
      <c r="H23" s="48"/>
      <c r="I23" s="48"/>
      <c r="J23" s="48"/>
      <c r="N23" s="89"/>
    </row>
    <row r="24" spans="1:16" s="49" customFormat="1" ht="15.75" customHeight="1" x14ac:dyDescent="0.3">
      <c r="A24" s="339"/>
      <c r="B24" s="50"/>
      <c r="C24" s="50"/>
      <c r="D24" s="50"/>
      <c r="E24" s="51"/>
      <c r="F24" s="48"/>
      <c r="G24" s="48"/>
      <c r="H24" s="48"/>
      <c r="I24" s="48"/>
      <c r="J24" s="48"/>
      <c r="N24" s="89"/>
    </row>
    <row r="25" spans="1:16" s="49" customFormat="1" ht="15.75" customHeight="1" x14ac:dyDescent="0.3">
      <c r="A25" s="339"/>
      <c r="B25" s="50"/>
      <c r="C25" s="50"/>
      <c r="D25" s="50"/>
      <c r="E25" s="51"/>
      <c r="F25" s="48"/>
      <c r="G25" s="48"/>
      <c r="H25" s="48"/>
      <c r="I25" s="48"/>
      <c r="J25" s="48"/>
      <c r="N25" s="89"/>
    </row>
    <row r="26" spans="1:16" ht="33.6" x14ac:dyDescent="0.3">
      <c r="A26" s="297" t="s">
        <v>339</v>
      </c>
      <c r="B26" s="115" t="s">
        <v>47</v>
      </c>
      <c r="C26" s="60">
        <v>2005</v>
      </c>
      <c r="D26" s="60">
        <v>2006</v>
      </c>
      <c r="E26" s="60">
        <v>2007</v>
      </c>
      <c r="F26" s="60">
        <v>2008</v>
      </c>
      <c r="G26" s="60">
        <v>2009</v>
      </c>
      <c r="H26" s="60">
        <v>2010</v>
      </c>
      <c r="I26" s="60">
        <v>2011</v>
      </c>
      <c r="J26" s="60">
        <v>2012</v>
      </c>
      <c r="K26" s="60">
        <v>2013</v>
      </c>
      <c r="L26" s="60">
        <v>2014</v>
      </c>
      <c r="M26" s="60">
        <v>2015</v>
      </c>
      <c r="N26" s="60">
        <v>2016</v>
      </c>
      <c r="O26" s="60">
        <v>2017</v>
      </c>
      <c r="P26" s="61">
        <v>2018</v>
      </c>
    </row>
    <row r="27" spans="1:16" s="49" customFormat="1" x14ac:dyDescent="0.3">
      <c r="A27" s="340"/>
      <c r="B27" s="84"/>
      <c r="C27" s="315">
        <f>(C3*C7*C11*C15*C19)-$A$23</f>
        <v>26916811.322939992</v>
      </c>
      <c r="D27" s="315">
        <f t="shared" ref="D27:L27" si="0">(D3*D7*D11*D15*D19)-$A$23</f>
        <v>27881633.601359993</v>
      </c>
      <c r="E27" s="315">
        <f t="shared" si="0"/>
        <v>28846455.879779994</v>
      </c>
      <c r="F27" s="315">
        <f t="shared" si="0"/>
        <v>29811278.158199996</v>
      </c>
      <c r="G27" s="315">
        <f t="shared" si="0"/>
        <v>29719777.879889999</v>
      </c>
      <c r="H27" s="315">
        <f t="shared" si="0"/>
        <v>30651484.736879993</v>
      </c>
      <c r="I27" s="315">
        <f t="shared" si="0"/>
        <v>32432691.463830002</v>
      </c>
      <c r="J27" s="315">
        <f t="shared" si="0"/>
        <v>33789809.674079776</v>
      </c>
      <c r="K27" s="315">
        <f t="shared" si="0"/>
        <v>35146927.88432955</v>
      </c>
      <c r="L27" s="315">
        <f t="shared" si="0"/>
        <v>36504046.094579332</v>
      </c>
      <c r="M27" s="315">
        <f>(M3*M7*M11*M15*M19)-$A$23</f>
        <v>37861164.304829098</v>
      </c>
      <c r="N27" s="315">
        <f t="shared" ref="N27:P27" si="1">(N3*N7*N11*N15*N19)-$A$23</f>
        <v>39218282.515078872</v>
      </c>
      <c r="O27" s="315">
        <f t="shared" si="1"/>
        <v>40575400.725328654</v>
      </c>
      <c r="P27" s="316">
        <f t="shared" si="1"/>
        <v>41932518.935578436</v>
      </c>
    </row>
    <row r="28" spans="1:16" s="49" customFormat="1" x14ac:dyDescent="0.3">
      <c r="A28" s="341"/>
      <c r="B28" s="85"/>
      <c r="C28" s="85"/>
      <c r="D28" s="85"/>
      <c r="E28" s="86"/>
      <c r="F28" s="86"/>
      <c r="G28" s="86"/>
      <c r="H28" s="86"/>
      <c r="I28" s="86"/>
      <c r="J28" s="86"/>
      <c r="N28" s="89"/>
    </row>
    <row r="29" spans="1:16" s="49" customFormat="1" x14ac:dyDescent="0.3">
      <c r="A29" s="341"/>
      <c r="B29" s="85"/>
      <c r="C29" s="85"/>
      <c r="D29" s="85"/>
      <c r="E29" s="87"/>
      <c r="F29" s="87"/>
      <c r="G29" s="87"/>
      <c r="H29" s="87"/>
      <c r="I29" s="87"/>
      <c r="J29" s="87"/>
      <c r="N29" s="89"/>
    </row>
    <row r="30" spans="1:16" ht="33.6" x14ac:dyDescent="0.3">
      <c r="A30" s="297" t="s">
        <v>340</v>
      </c>
      <c r="B30" s="59" t="s">
        <v>48</v>
      </c>
      <c r="C30" s="60">
        <v>2005</v>
      </c>
      <c r="D30" s="60">
        <v>2006</v>
      </c>
      <c r="E30" s="60">
        <v>2007</v>
      </c>
      <c r="F30" s="60">
        <v>2008</v>
      </c>
      <c r="G30" s="60">
        <v>2009</v>
      </c>
      <c r="H30" s="60">
        <v>2010</v>
      </c>
      <c r="I30" s="60">
        <v>2011</v>
      </c>
      <c r="J30" s="60">
        <v>2012</v>
      </c>
      <c r="K30" s="60">
        <v>2013</v>
      </c>
      <c r="L30" s="60">
        <v>2014</v>
      </c>
      <c r="M30" s="60">
        <v>2015</v>
      </c>
      <c r="N30" s="60">
        <v>2016</v>
      </c>
      <c r="O30" s="60">
        <v>2017</v>
      </c>
      <c r="P30" s="61">
        <v>2018</v>
      </c>
    </row>
    <row r="31" spans="1:16" s="49" customFormat="1" x14ac:dyDescent="0.3">
      <c r="A31" s="342"/>
      <c r="B31" s="343"/>
      <c r="C31" s="315">
        <v>5.0000000000000001E-3</v>
      </c>
      <c r="D31" s="315">
        <v>5.0000000000000001E-3</v>
      </c>
      <c r="E31" s="315">
        <v>5.0000000000000001E-3</v>
      </c>
      <c r="F31" s="315">
        <v>5.0000000000000001E-3</v>
      </c>
      <c r="G31" s="315">
        <v>5.0000000000000001E-3</v>
      </c>
      <c r="H31" s="315">
        <v>5.0000000000000001E-3</v>
      </c>
      <c r="I31" s="315">
        <v>5.0000000000000001E-3</v>
      </c>
      <c r="J31" s="315">
        <v>5.0000000000000001E-3</v>
      </c>
      <c r="K31" s="315">
        <v>5.0000000000000001E-3</v>
      </c>
      <c r="L31" s="315">
        <v>5.0000000000000001E-3</v>
      </c>
      <c r="M31" s="315">
        <v>5.0000000000000001E-3</v>
      </c>
      <c r="N31" s="315">
        <v>5.0000000000000001E-3</v>
      </c>
      <c r="O31" s="315">
        <v>5.0000000000000001E-3</v>
      </c>
      <c r="P31" s="316">
        <v>5.0000000000000001E-3</v>
      </c>
    </row>
    <row r="32" spans="1:16" s="49" customFormat="1" x14ac:dyDescent="0.3">
      <c r="A32" s="344"/>
      <c r="B32" s="90"/>
      <c r="C32" s="90"/>
      <c r="D32" s="90"/>
      <c r="E32" s="86"/>
      <c r="F32" s="86"/>
      <c r="G32" s="86"/>
      <c r="H32" s="86"/>
      <c r="I32" s="86"/>
      <c r="J32" s="86"/>
      <c r="N32" s="89"/>
    </row>
    <row r="33" spans="1:17" s="49" customFormat="1" ht="15.75" customHeight="1" x14ac:dyDescent="0.3">
      <c r="A33" s="344"/>
      <c r="B33" s="89"/>
      <c r="C33" s="89"/>
      <c r="D33" s="89"/>
      <c r="E33" s="51"/>
      <c r="F33" s="51"/>
      <c r="G33" s="51"/>
      <c r="H33" s="51"/>
      <c r="I33" s="51"/>
      <c r="J33" s="51"/>
      <c r="N33" s="89"/>
    </row>
    <row r="34" spans="1:17" s="49" customFormat="1" ht="15" customHeight="1" x14ac:dyDescent="0.3">
      <c r="A34" s="345" t="s">
        <v>49</v>
      </c>
      <c r="B34" s="346"/>
      <c r="C34" s="346"/>
      <c r="D34" s="346"/>
      <c r="E34" s="51"/>
      <c r="F34" s="51"/>
      <c r="G34" s="51"/>
      <c r="H34" s="51"/>
      <c r="I34" s="51"/>
      <c r="J34" s="51"/>
      <c r="N34" s="89"/>
    </row>
    <row r="35" spans="1:17" s="49" customFormat="1" x14ac:dyDescent="0.3">
      <c r="A35" s="347">
        <f>44/28</f>
        <v>1.5714285714285714</v>
      </c>
      <c r="B35" s="85"/>
      <c r="C35" s="85"/>
      <c r="D35" s="85"/>
      <c r="E35" s="51"/>
      <c r="F35" s="51"/>
      <c r="G35" s="51"/>
      <c r="H35" s="51"/>
      <c r="I35" s="51"/>
      <c r="J35" s="51"/>
      <c r="N35" s="89"/>
    </row>
    <row r="36" spans="1:17" s="49" customFormat="1" x14ac:dyDescent="0.3">
      <c r="A36" s="97"/>
      <c r="B36" s="89"/>
      <c r="C36" s="89"/>
      <c r="D36" s="89"/>
      <c r="E36" s="51"/>
      <c r="F36" s="51"/>
      <c r="G36" s="51"/>
      <c r="H36" s="51"/>
      <c r="I36" s="51"/>
      <c r="J36" s="51"/>
      <c r="N36" s="89"/>
    </row>
    <row r="37" spans="1:17" s="49" customFormat="1" x14ac:dyDescent="0.3">
      <c r="A37" s="344"/>
      <c r="B37" s="90"/>
      <c r="C37" s="90"/>
      <c r="D37" s="90"/>
      <c r="E37" s="51"/>
      <c r="F37" s="51"/>
      <c r="G37" s="51"/>
      <c r="H37" s="51"/>
      <c r="I37" s="51"/>
      <c r="J37" s="51"/>
      <c r="N37" s="89"/>
    </row>
    <row r="38" spans="1:17" ht="47.25" customHeight="1" x14ac:dyDescent="0.3">
      <c r="A38" s="681" t="s">
        <v>115</v>
      </c>
      <c r="B38" s="682"/>
      <c r="C38" s="60">
        <v>2005</v>
      </c>
      <c r="D38" s="60">
        <v>2006</v>
      </c>
      <c r="E38" s="348">
        <v>2007</v>
      </c>
      <c r="F38" s="348">
        <v>2008</v>
      </c>
      <c r="G38" s="348">
        <v>2009</v>
      </c>
      <c r="H38" s="348">
        <v>2010</v>
      </c>
      <c r="I38" s="348">
        <v>2011</v>
      </c>
      <c r="J38" s="348">
        <v>2012</v>
      </c>
      <c r="K38" s="60">
        <v>2013</v>
      </c>
      <c r="L38" s="60">
        <v>2014</v>
      </c>
      <c r="M38" s="60">
        <v>2015</v>
      </c>
      <c r="N38" s="60">
        <v>2016</v>
      </c>
      <c r="O38" s="60">
        <v>2017</v>
      </c>
      <c r="P38" s="61">
        <v>2018</v>
      </c>
    </row>
    <row r="39" spans="1:17" x14ac:dyDescent="0.3">
      <c r="A39" s="328"/>
      <c r="B39" s="65"/>
      <c r="C39" s="349">
        <f>C27*C31*$A$35/10^3</f>
        <v>211.48923182309991</v>
      </c>
      <c r="D39" s="349">
        <f t="shared" ref="D39:L39" si="2">D27*D31*$A$35/10^3</f>
        <v>219.06997829639997</v>
      </c>
      <c r="E39" s="349">
        <f t="shared" si="2"/>
        <v>226.65072476969993</v>
      </c>
      <c r="F39" s="349">
        <f t="shared" si="2"/>
        <v>234.23147124299999</v>
      </c>
      <c r="G39" s="349">
        <f t="shared" si="2"/>
        <v>233.51254048485001</v>
      </c>
      <c r="H39" s="349">
        <f t="shared" si="2"/>
        <v>240.83309436119995</v>
      </c>
      <c r="I39" s="349">
        <f t="shared" si="2"/>
        <v>254.82829007295001</v>
      </c>
      <c r="J39" s="349">
        <f t="shared" si="2"/>
        <v>265.49136172491251</v>
      </c>
      <c r="K39" s="349">
        <f t="shared" si="2"/>
        <v>276.15443337687509</v>
      </c>
      <c r="L39" s="349">
        <f t="shared" si="2"/>
        <v>286.81750502883762</v>
      </c>
      <c r="M39" s="349">
        <f>M27*M31*$A$35/10^3</f>
        <v>297.48057668080008</v>
      </c>
      <c r="N39" s="349">
        <f t="shared" ref="N39:P39" si="3">N27*N31*$A$35/10^3</f>
        <v>308.14364833276261</v>
      </c>
      <c r="O39" s="349">
        <f t="shared" si="3"/>
        <v>318.80671998472513</v>
      </c>
      <c r="P39" s="349">
        <f t="shared" si="3"/>
        <v>329.46979163668772</v>
      </c>
      <c r="Q39" s="466"/>
    </row>
    <row r="40" spans="1:17" x14ac:dyDescent="0.3">
      <c r="A40" s="331"/>
      <c r="B40" s="69"/>
      <c r="C40" s="69"/>
      <c r="D40" s="69"/>
      <c r="E40" s="121"/>
      <c r="F40" s="121"/>
      <c r="G40" s="121"/>
      <c r="H40" s="121"/>
      <c r="I40" s="121"/>
      <c r="J40" s="121"/>
      <c r="N40" s="55"/>
    </row>
    <row r="41" spans="1:17" x14ac:dyDescent="0.3">
      <c r="N41" s="55"/>
    </row>
    <row r="42" spans="1:17" ht="47.25" customHeight="1" x14ac:dyDescent="0.3">
      <c r="A42" s="681" t="s">
        <v>113</v>
      </c>
      <c r="B42" s="682"/>
      <c r="C42" s="351">
        <v>2005</v>
      </c>
      <c r="D42" s="352">
        <v>2006</v>
      </c>
      <c r="E42" s="348">
        <v>2007</v>
      </c>
      <c r="F42" s="348">
        <v>2008</v>
      </c>
      <c r="G42" s="348">
        <v>2009</v>
      </c>
      <c r="H42" s="348">
        <v>2010</v>
      </c>
      <c r="I42" s="348">
        <v>2011</v>
      </c>
      <c r="J42" s="348">
        <v>2012</v>
      </c>
      <c r="K42" s="60">
        <v>2013</v>
      </c>
      <c r="L42" s="60">
        <v>2014</v>
      </c>
      <c r="M42" s="60">
        <v>2015</v>
      </c>
      <c r="N42" s="60">
        <v>2016</v>
      </c>
      <c r="O42" s="60">
        <v>2017</v>
      </c>
      <c r="P42" s="61">
        <v>2018</v>
      </c>
    </row>
    <row r="43" spans="1:17" x14ac:dyDescent="0.3">
      <c r="A43" s="328"/>
      <c r="B43" s="65"/>
      <c r="C43" s="118">
        <f>C39*310</f>
        <v>65561.661865160975</v>
      </c>
      <c r="D43" s="118">
        <f>D39*310</f>
        <v>67911.693271883996</v>
      </c>
      <c r="E43" s="118">
        <f>E39*310</f>
        <v>70261.724678606974</v>
      </c>
      <c r="F43" s="118">
        <f t="shared" ref="F43:L43" si="4">F39*310</f>
        <v>72611.756085329995</v>
      </c>
      <c r="G43" s="118">
        <f t="shared" si="4"/>
        <v>72388.887550303509</v>
      </c>
      <c r="H43" s="118">
        <f t="shared" si="4"/>
        <v>74658.259251971991</v>
      </c>
      <c r="I43" s="118">
        <f t="shared" si="4"/>
        <v>78996.769922614505</v>
      </c>
      <c r="J43" s="118">
        <f t="shared" si="4"/>
        <v>82302.322134722883</v>
      </c>
      <c r="K43" s="118">
        <f t="shared" si="4"/>
        <v>85607.874346831275</v>
      </c>
      <c r="L43" s="118">
        <f t="shared" si="4"/>
        <v>88913.426558939667</v>
      </c>
      <c r="M43" s="118">
        <f>M39*310</f>
        <v>92218.97877104803</v>
      </c>
      <c r="N43" s="118">
        <f t="shared" ref="N43:P43" si="5">N39*310</f>
        <v>95524.530983156408</v>
      </c>
      <c r="O43" s="118">
        <f t="shared" si="5"/>
        <v>98830.083195264786</v>
      </c>
      <c r="P43" s="119">
        <f t="shared" si="5"/>
        <v>102135.63540737319</v>
      </c>
    </row>
    <row r="44" spans="1:17" x14ac:dyDescent="0.3">
      <c r="E44" s="354"/>
      <c r="G44" s="354"/>
    </row>
    <row r="46" spans="1:17" x14ac:dyDescent="0.3">
      <c r="A46" s="122"/>
      <c r="C46" s="50"/>
      <c r="D46" s="50"/>
    </row>
    <row r="47" spans="1:17" x14ac:dyDescent="0.3">
      <c r="A47" s="122"/>
      <c r="C47" s="124"/>
      <c r="D47" s="124"/>
    </row>
    <row r="48" spans="1:17" x14ac:dyDescent="0.3">
      <c r="A48" s="122"/>
      <c r="C48" s="355"/>
      <c r="D48" s="355"/>
    </row>
  </sheetData>
  <mergeCells count="2">
    <mergeCell ref="A38:B38"/>
    <mergeCell ref="A42:B42"/>
  </mergeCells>
  <pageMargins left="0.25" right="0.25" top="0.75" bottom="0.75" header="0.3" footer="0.3"/>
  <pageSetup paperSize="9" scale="51" fitToHeight="0" orientation="landscape" horizontalDpi="4294967293" verticalDpi="4294967293"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C000"/>
    <pageSetUpPr fitToPage="1"/>
  </sheetPr>
  <dimension ref="A1:Z83"/>
  <sheetViews>
    <sheetView topLeftCell="A70" zoomScale="85" zoomScaleNormal="85" zoomScalePageLayoutView="70" workbookViewId="0">
      <selection activeCell="S83" sqref="S83"/>
    </sheetView>
  </sheetViews>
  <sheetFormatPr defaultColWidth="8.6640625" defaultRowHeight="15.6" x14ac:dyDescent="0.3"/>
  <cols>
    <col min="1" max="1" width="41" style="57" customWidth="1"/>
    <col min="2" max="2" width="20" style="122" customWidth="1"/>
    <col min="3" max="3" width="27" style="122" customWidth="1"/>
    <col min="4" max="4" width="29.6640625" style="122" customWidth="1"/>
    <col min="5" max="5" width="25.6640625" style="122" customWidth="1"/>
    <col min="6" max="12" width="25.6640625" style="57" customWidth="1"/>
    <col min="13" max="13" width="24.6640625" style="57" bestFit="1" customWidth="1"/>
    <col min="14" max="15" width="21.6640625" style="57" customWidth="1"/>
    <col min="16" max="16" width="22" style="57" customWidth="1"/>
    <col min="17" max="17" width="18.6640625" style="57" customWidth="1"/>
    <col min="18" max="18" width="19.33203125" style="57" bestFit="1" customWidth="1"/>
    <col min="19" max="19" width="19.33203125" style="57" customWidth="1"/>
    <col min="20" max="20" width="18" style="57" customWidth="1"/>
    <col min="21" max="21" width="15.44140625" style="57" bestFit="1" customWidth="1"/>
    <col min="22" max="22" width="15.33203125" style="57" customWidth="1"/>
    <col min="23" max="23" width="16.44140625" style="57" customWidth="1"/>
    <col min="24" max="194" width="8.6640625" style="57" customWidth="1"/>
    <col min="195" max="195" width="43.44140625" style="57" customWidth="1"/>
    <col min="196" max="202" width="18.6640625" style="57" customWidth="1"/>
    <col min="203" max="203" width="15.44140625" style="57" customWidth="1"/>
    <col min="204" max="204" width="12.33203125" style="57" customWidth="1"/>
    <col min="205" max="205" width="14.33203125" style="57" customWidth="1"/>
    <col min="206" max="206" width="12.33203125" style="57" customWidth="1"/>
    <col min="207" max="207" width="12.6640625" style="57" customWidth="1"/>
    <col min="208" max="209" width="12.44140625" style="57" customWidth="1"/>
    <col min="210" max="210" width="12.33203125" style="57" customWidth="1"/>
    <col min="211" max="216" width="11.44140625" style="57" bestFit="1" customWidth="1"/>
    <col min="217" max="217" width="13.6640625" style="57" bestFit="1" customWidth="1"/>
    <col min="218" max="222" width="11.44140625" style="57" bestFit="1" customWidth="1"/>
    <col min="223" max="223" width="11.6640625" style="57" customWidth="1"/>
    <col min="224" max="224" width="13.44140625" style="57" bestFit="1" customWidth="1"/>
    <col min="225" max="226" width="11.44140625" style="57" bestFit="1" customWidth="1"/>
    <col min="227" max="227" width="13.6640625" style="57" bestFit="1" customWidth="1"/>
    <col min="228" max="233" width="11.44140625" style="57" bestFit="1" customWidth="1"/>
    <col min="234" max="236" width="11.33203125" style="57" bestFit="1" customWidth="1"/>
    <col min="237" max="237" width="13.6640625" style="57" bestFit="1" customWidth="1"/>
    <col min="238" max="242" width="11.33203125" style="57" bestFit="1" customWidth="1"/>
    <col min="243" max="243" width="13.44140625" style="57" customWidth="1"/>
    <col min="244" max="244" width="11.33203125" style="57" bestFit="1" customWidth="1"/>
    <col min="245" max="245" width="15.33203125" style="57" customWidth="1"/>
    <col min="246" max="246" width="13.33203125" style="57" customWidth="1"/>
    <col min="247" max="247" width="15.6640625" style="57" customWidth="1"/>
    <col min="248" max="248" width="14.6640625" style="57" customWidth="1"/>
    <col min="249" max="249" width="19.33203125" style="57" customWidth="1"/>
    <col min="250" max="250" width="14" style="57" customWidth="1"/>
    <col min="251" max="251" width="15.6640625" style="57" customWidth="1"/>
    <col min="252" max="252" width="17" style="57" customWidth="1"/>
    <col min="253" max="253" width="16.33203125" style="57" customWidth="1"/>
    <col min="254" max="254" width="17.33203125" style="57" customWidth="1"/>
    <col min="255" max="16384" width="8.6640625" style="57"/>
  </cols>
  <sheetData>
    <row r="1" spans="1:22" x14ac:dyDescent="0.3">
      <c r="A1" s="55"/>
      <c r="B1" s="56"/>
      <c r="C1" s="56"/>
      <c r="D1" s="56"/>
      <c r="E1" s="56"/>
      <c r="F1" s="55"/>
      <c r="G1" s="55"/>
      <c r="H1" s="55"/>
      <c r="I1" s="55"/>
      <c r="J1" s="55"/>
      <c r="K1" s="55"/>
    </row>
    <row r="2" spans="1:22" s="63" customFormat="1" ht="16.2" x14ac:dyDescent="0.35">
      <c r="A2" s="58" t="s">
        <v>198</v>
      </c>
      <c r="B2" s="59" t="s">
        <v>208</v>
      </c>
      <c r="C2" s="60">
        <v>2005</v>
      </c>
      <c r="D2" s="60">
        <v>2006</v>
      </c>
      <c r="E2" s="60">
        <v>2007</v>
      </c>
      <c r="F2" s="60">
        <v>2008</v>
      </c>
      <c r="G2" s="60">
        <v>2009</v>
      </c>
      <c r="H2" s="60">
        <v>2010</v>
      </c>
      <c r="I2" s="60">
        <v>2011</v>
      </c>
      <c r="J2" s="60">
        <v>2012</v>
      </c>
      <c r="K2" s="60">
        <v>2013</v>
      </c>
      <c r="L2" s="60">
        <v>2014</v>
      </c>
      <c r="M2" s="60">
        <v>2015</v>
      </c>
      <c r="N2" s="60">
        <v>2016</v>
      </c>
      <c r="O2" s="60">
        <v>2017</v>
      </c>
      <c r="P2" s="61">
        <v>2018</v>
      </c>
      <c r="Q2" s="62"/>
      <c r="R2" s="62"/>
      <c r="S2" s="62"/>
    </row>
    <row r="3" spans="1:22" s="66" customFormat="1" ht="16.2" x14ac:dyDescent="0.35">
      <c r="A3" s="64"/>
      <c r="B3" s="65"/>
      <c r="C3" s="309">
        <f>'State population'!G11</f>
        <v>269777.59999999998</v>
      </c>
      <c r="D3" s="309">
        <f>'State population'!H11</f>
        <v>282099.5</v>
      </c>
      <c r="E3" s="309">
        <f>'State population'!I11</f>
        <v>294421.40000000002</v>
      </c>
      <c r="F3" s="309">
        <f>'State population'!J11</f>
        <v>306743.30000000005</v>
      </c>
      <c r="G3" s="309">
        <f>'State population'!K11</f>
        <v>319065.20000000007</v>
      </c>
      <c r="H3" s="309">
        <f>'State population'!L11</f>
        <v>331387.10000000009</v>
      </c>
      <c r="I3" s="309">
        <f>'State population'!M11</f>
        <v>343709</v>
      </c>
      <c r="J3" s="309">
        <f>'State population'!N11</f>
        <v>362916.89118372713</v>
      </c>
      <c r="K3" s="309">
        <f>'State population'!O11</f>
        <v>382124.78236745426</v>
      </c>
      <c r="L3" s="309">
        <f>'State population'!P11</f>
        <v>401332.67355118139</v>
      </c>
      <c r="M3" s="309">
        <f>'State population'!Q11</f>
        <v>420540.56473490852</v>
      </c>
      <c r="N3" s="309">
        <f>'State population'!R11</f>
        <v>440821.87291884777</v>
      </c>
      <c r="O3" s="309">
        <f>'State population'!S11</f>
        <v>462176.59810299915</v>
      </c>
      <c r="P3" s="309">
        <f>'State population'!T11</f>
        <v>484604.7402873626</v>
      </c>
      <c r="Q3" s="487"/>
      <c r="R3" s="62"/>
      <c r="S3" s="62"/>
    </row>
    <row r="4" spans="1:22" s="66" customFormat="1" ht="16.2" x14ac:dyDescent="0.35">
      <c r="A4" s="68"/>
      <c r="B4" s="69"/>
      <c r="C4" s="311"/>
      <c r="E4" s="67"/>
      <c r="F4" s="67"/>
      <c r="G4" s="67"/>
      <c r="H4" s="136"/>
      <c r="I4" s="67"/>
      <c r="J4" s="67"/>
      <c r="K4" s="67"/>
      <c r="L4" s="67"/>
      <c r="M4" s="67"/>
      <c r="N4" s="62"/>
      <c r="O4" s="62"/>
      <c r="P4" s="62"/>
      <c r="Q4" s="62"/>
      <c r="R4" s="62"/>
      <c r="S4" s="62"/>
    </row>
    <row r="5" spans="1:22" s="66" customFormat="1" ht="16.2" x14ac:dyDescent="0.35">
      <c r="A5" s="68"/>
      <c r="B5" s="69"/>
      <c r="C5" s="135"/>
      <c r="E5" s="70"/>
      <c r="F5" s="70"/>
      <c r="G5" s="71"/>
      <c r="H5" s="71"/>
      <c r="I5" s="72"/>
      <c r="J5" s="70"/>
      <c r="N5" s="62"/>
      <c r="O5" s="62"/>
      <c r="P5" s="62"/>
      <c r="Q5" s="62"/>
      <c r="R5" s="62"/>
      <c r="S5" s="62"/>
      <c r="V5" s="73"/>
    </row>
    <row r="6" spans="1:22" s="66" customFormat="1" ht="16.2" x14ac:dyDescent="0.35">
      <c r="A6" s="58" t="s">
        <v>19</v>
      </c>
      <c r="B6" s="59" t="s">
        <v>1</v>
      </c>
      <c r="C6" s="60">
        <v>2005</v>
      </c>
      <c r="D6" s="60">
        <v>2006</v>
      </c>
      <c r="E6" s="60">
        <v>2007</v>
      </c>
      <c r="F6" s="60">
        <v>2008</v>
      </c>
      <c r="G6" s="60">
        <v>2009</v>
      </c>
      <c r="H6" s="60">
        <v>2010</v>
      </c>
      <c r="I6" s="60">
        <v>2011</v>
      </c>
      <c r="J6" s="60">
        <v>2012</v>
      </c>
      <c r="K6" s="60">
        <v>2013</v>
      </c>
      <c r="L6" s="60">
        <v>2014</v>
      </c>
      <c r="M6" s="60">
        <v>2015</v>
      </c>
      <c r="N6" s="60">
        <v>2016</v>
      </c>
      <c r="O6" s="60">
        <v>2017</v>
      </c>
      <c r="P6" s="61">
        <v>2018</v>
      </c>
      <c r="Q6" s="62"/>
      <c r="R6" s="62"/>
      <c r="S6" s="62"/>
    </row>
    <row r="7" spans="1:22" s="48" customFormat="1" x14ac:dyDescent="0.3">
      <c r="A7" s="312"/>
      <c r="B7" s="313"/>
      <c r="C7" s="313">
        <f>BOD!$B$13</f>
        <v>40.5</v>
      </c>
      <c r="D7" s="313">
        <f>BOD!$B$13</f>
        <v>40.5</v>
      </c>
      <c r="E7" s="313">
        <f>BOD!$B$13</f>
        <v>40.5</v>
      </c>
      <c r="F7" s="313">
        <f>BOD!$B$13</f>
        <v>40.5</v>
      </c>
      <c r="G7" s="313">
        <f>BOD!$B$13</f>
        <v>40.5</v>
      </c>
      <c r="H7" s="313">
        <f>BOD!$B$13</f>
        <v>40.5</v>
      </c>
      <c r="I7" s="313">
        <f>BOD!$B$13</f>
        <v>40.5</v>
      </c>
      <c r="J7" s="313">
        <f>BOD!$B$13</f>
        <v>40.5</v>
      </c>
      <c r="K7" s="313">
        <f>BOD!$B$13</f>
        <v>40.5</v>
      </c>
      <c r="L7" s="313">
        <f>BOD!$B$13</f>
        <v>40.5</v>
      </c>
      <c r="M7" s="313">
        <f>BOD!$B$13</f>
        <v>40.5</v>
      </c>
      <c r="N7" s="313">
        <f>BOD!$B$13</f>
        <v>40.5</v>
      </c>
      <c r="O7" s="313">
        <f>BOD!$B$13</f>
        <v>40.5</v>
      </c>
      <c r="P7" s="313">
        <f>BOD!$B$13</f>
        <v>40.5</v>
      </c>
      <c r="Q7" s="488"/>
    </row>
    <row r="8" spans="1:22" s="66" customFormat="1" ht="16.2" x14ac:dyDescent="0.35">
      <c r="A8" s="68"/>
      <c r="B8" s="69"/>
      <c r="C8" s="69"/>
      <c r="D8" s="69"/>
      <c r="E8" s="75"/>
      <c r="F8" s="75"/>
      <c r="G8" s="75"/>
      <c r="H8" s="75"/>
      <c r="I8" s="75"/>
      <c r="J8" s="75"/>
      <c r="N8" s="62"/>
      <c r="O8" s="62"/>
      <c r="P8" s="62"/>
      <c r="Q8" s="62"/>
      <c r="R8" s="62"/>
      <c r="S8" s="62"/>
    </row>
    <row r="9" spans="1:22" s="66" customFormat="1" ht="16.2" x14ac:dyDescent="0.35">
      <c r="A9" s="68"/>
      <c r="B9" s="76"/>
      <c r="C9" s="76"/>
      <c r="D9" s="76"/>
      <c r="E9" s="70"/>
      <c r="F9" s="70"/>
      <c r="G9" s="70"/>
      <c r="H9" s="70"/>
      <c r="I9" s="70"/>
      <c r="J9" s="70"/>
      <c r="N9" s="62"/>
      <c r="O9" s="62"/>
      <c r="P9" s="62"/>
      <c r="Q9" s="62"/>
      <c r="R9" s="62"/>
      <c r="S9" s="62"/>
    </row>
    <row r="10" spans="1:22" s="63" customFormat="1" ht="30" customHeight="1" x14ac:dyDescent="0.35">
      <c r="A10" s="505" t="s">
        <v>54</v>
      </c>
      <c r="B10" s="59" t="s">
        <v>56</v>
      </c>
      <c r="C10" s="60">
        <v>2005</v>
      </c>
      <c r="D10" s="60">
        <v>2006</v>
      </c>
      <c r="E10" s="60">
        <v>2007</v>
      </c>
      <c r="F10" s="60">
        <v>2008</v>
      </c>
      <c r="G10" s="60">
        <v>2009</v>
      </c>
      <c r="H10" s="60">
        <v>2010</v>
      </c>
      <c r="I10" s="60">
        <v>2011</v>
      </c>
      <c r="J10" s="60">
        <v>2012</v>
      </c>
      <c r="K10" s="60">
        <v>2013</v>
      </c>
      <c r="L10" s="60">
        <v>2014</v>
      </c>
      <c r="M10" s="60">
        <v>2015</v>
      </c>
      <c r="N10" s="60">
        <v>2016</v>
      </c>
      <c r="O10" s="60">
        <v>2017</v>
      </c>
      <c r="P10" s="61">
        <v>2018</v>
      </c>
      <c r="Q10" s="62"/>
      <c r="R10" s="62"/>
      <c r="S10" s="62"/>
    </row>
    <row r="11" spans="1:22" ht="15.75" customHeight="1" x14ac:dyDescent="0.35">
      <c r="A11" s="77"/>
      <c r="B11" s="78"/>
      <c r="C11" s="42">
        <f>C3*C7*0.001*365</f>
        <v>3987987.372</v>
      </c>
      <c r="D11" s="42">
        <f>D3*D7*0.001*365</f>
        <v>4170135.8587499997</v>
      </c>
      <c r="E11" s="42">
        <f>E3*E7*0.001*365</f>
        <v>4352284.3455000008</v>
      </c>
      <c r="F11" s="42">
        <f>F3*F7*0.001*365</f>
        <v>4534432.8322500009</v>
      </c>
      <c r="G11" s="42">
        <f t="shared" ref="G11:L11" si="0">G3*G7*0.001*365</f>
        <v>4716581.319000002</v>
      </c>
      <c r="H11" s="42">
        <f t="shared" si="0"/>
        <v>4898729.8057500012</v>
      </c>
      <c r="I11" s="42">
        <f t="shared" si="0"/>
        <v>5080878.2925000004</v>
      </c>
      <c r="J11" s="42">
        <f t="shared" si="0"/>
        <v>5364818.9439234463</v>
      </c>
      <c r="K11" s="42">
        <f t="shared" si="0"/>
        <v>5648759.5953468923</v>
      </c>
      <c r="L11" s="42">
        <f t="shared" si="0"/>
        <v>5932700.2467703391</v>
      </c>
      <c r="M11" s="42">
        <f>M3*M7*0.001*365</f>
        <v>6216640.8981937859</v>
      </c>
      <c r="N11" s="42">
        <f t="shared" ref="N11:O11" si="1">N3*N7*0.001*365</f>
        <v>6516449.3364228681</v>
      </c>
      <c r="O11" s="42">
        <f t="shared" si="1"/>
        <v>6832125.5614575855</v>
      </c>
      <c r="P11" s="79">
        <f>P3*P7*0.001*365</f>
        <v>7163669.5732979374</v>
      </c>
      <c r="Q11" s="62"/>
      <c r="R11" s="62"/>
      <c r="S11" s="62"/>
    </row>
    <row r="12" spans="1:22" ht="15.75" customHeight="1" x14ac:dyDescent="0.35">
      <c r="A12" s="80"/>
      <c r="B12" s="76"/>
      <c r="C12" s="76"/>
      <c r="D12" s="76"/>
      <c r="E12" s="75"/>
      <c r="F12" s="75"/>
      <c r="G12" s="75"/>
      <c r="H12" s="75"/>
      <c r="I12" s="75"/>
      <c r="J12" s="75"/>
      <c r="N12" s="62"/>
      <c r="O12" s="62"/>
      <c r="P12" s="62"/>
      <c r="Q12" s="62"/>
      <c r="R12" s="62"/>
      <c r="S12" s="62"/>
    </row>
    <row r="13" spans="1:22" ht="16.2" x14ac:dyDescent="0.35">
      <c r="A13" s="80"/>
      <c r="B13" s="76"/>
      <c r="C13" s="76"/>
      <c r="D13" s="76"/>
      <c r="E13" s="75"/>
      <c r="F13" s="81"/>
      <c r="G13" s="81"/>
      <c r="H13" s="81"/>
      <c r="I13" s="81"/>
      <c r="J13" s="81"/>
      <c r="N13" s="62"/>
      <c r="O13" s="62"/>
      <c r="P13" s="62"/>
      <c r="Q13" s="62"/>
      <c r="R13" s="62"/>
      <c r="S13" s="62"/>
    </row>
    <row r="14" spans="1:22" ht="18" customHeight="1" x14ac:dyDescent="0.3">
      <c r="A14" s="58" t="s">
        <v>100</v>
      </c>
      <c r="B14" s="59" t="s">
        <v>208</v>
      </c>
      <c r="C14" s="60">
        <v>2005</v>
      </c>
      <c r="D14" s="60">
        <v>2006</v>
      </c>
      <c r="E14" s="60">
        <v>2007</v>
      </c>
      <c r="F14" s="60">
        <v>2008</v>
      </c>
      <c r="G14" s="60">
        <v>2009</v>
      </c>
      <c r="H14" s="60">
        <v>2010</v>
      </c>
      <c r="I14" s="60">
        <v>2011</v>
      </c>
      <c r="J14" s="60">
        <v>2012</v>
      </c>
      <c r="K14" s="60">
        <v>2013</v>
      </c>
      <c r="L14" s="60">
        <v>2014</v>
      </c>
      <c r="M14" s="60">
        <v>2015</v>
      </c>
      <c r="N14" s="60">
        <v>2016</v>
      </c>
      <c r="O14" s="60">
        <v>2017</v>
      </c>
      <c r="P14" s="61">
        <v>2018</v>
      </c>
    </row>
    <row r="15" spans="1:22" ht="15.75" customHeight="1" x14ac:dyDescent="0.3">
      <c r="A15" s="77"/>
      <c r="B15" s="78"/>
      <c r="C15" s="41">
        <v>1.25</v>
      </c>
      <c r="D15" s="41">
        <v>1.25</v>
      </c>
      <c r="E15" s="42">
        <v>1.25</v>
      </c>
      <c r="F15" s="42">
        <v>1.25</v>
      </c>
      <c r="G15" s="42">
        <v>1.25</v>
      </c>
      <c r="H15" s="42">
        <v>1.25</v>
      </c>
      <c r="I15" s="42">
        <v>1.25</v>
      </c>
      <c r="J15" s="42">
        <v>1.25</v>
      </c>
      <c r="K15" s="43">
        <v>1.25</v>
      </c>
      <c r="L15" s="43">
        <v>1.25</v>
      </c>
      <c r="M15" s="43">
        <v>1.25</v>
      </c>
      <c r="N15" s="43">
        <v>1.25</v>
      </c>
      <c r="O15" s="43">
        <v>1.25</v>
      </c>
      <c r="P15" s="44">
        <v>1.25</v>
      </c>
    </row>
    <row r="16" spans="1:22" ht="15.75" customHeight="1" x14ac:dyDescent="0.3">
      <c r="A16" s="80"/>
      <c r="B16" s="76"/>
      <c r="C16" s="76"/>
      <c r="D16" s="76"/>
      <c r="E16" s="75"/>
      <c r="F16" s="75"/>
      <c r="G16" s="75"/>
      <c r="H16" s="75"/>
      <c r="I16" s="75"/>
      <c r="J16" s="75"/>
    </row>
    <row r="17" spans="1:19" x14ac:dyDescent="0.3">
      <c r="A17" s="80"/>
      <c r="B17" s="76"/>
      <c r="C17" s="76"/>
      <c r="D17" s="76"/>
      <c r="E17" s="82"/>
      <c r="F17" s="82"/>
      <c r="G17" s="82"/>
      <c r="H17" s="82"/>
      <c r="I17" s="82"/>
      <c r="J17" s="82"/>
    </row>
    <row r="18" spans="1:19" s="63" customFormat="1" ht="18" x14ac:dyDescent="0.3">
      <c r="A18" s="58" t="s">
        <v>101</v>
      </c>
      <c r="B18" s="59" t="s">
        <v>208</v>
      </c>
      <c r="C18" s="60">
        <v>2005</v>
      </c>
      <c r="D18" s="60">
        <v>2006</v>
      </c>
      <c r="E18" s="60">
        <v>2007</v>
      </c>
      <c r="F18" s="60">
        <v>2008</v>
      </c>
      <c r="G18" s="60">
        <v>2009</v>
      </c>
      <c r="H18" s="60">
        <v>2010</v>
      </c>
      <c r="I18" s="60">
        <v>2011</v>
      </c>
      <c r="J18" s="60">
        <v>2012</v>
      </c>
      <c r="K18" s="60">
        <v>2013</v>
      </c>
      <c r="L18" s="60">
        <v>2014</v>
      </c>
      <c r="M18" s="60">
        <v>2015</v>
      </c>
      <c r="N18" s="60">
        <v>2016</v>
      </c>
      <c r="O18" s="60">
        <v>2017</v>
      </c>
      <c r="P18" s="61">
        <v>2018</v>
      </c>
    </row>
    <row r="19" spans="1:19" x14ac:dyDescent="0.3">
      <c r="A19" s="77"/>
      <c r="B19" s="78"/>
      <c r="C19" s="74">
        <v>1</v>
      </c>
      <c r="D19" s="74">
        <v>1</v>
      </c>
      <c r="E19" s="42">
        <v>1</v>
      </c>
      <c r="F19" s="42">
        <v>1</v>
      </c>
      <c r="G19" s="42">
        <v>1</v>
      </c>
      <c r="H19" s="42">
        <v>1</v>
      </c>
      <c r="I19" s="42">
        <v>1</v>
      </c>
      <c r="J19" s="42">
        <v>1</v>
      </c>
      <c r="K19" s="145">
        <v>1</v>
      </c>
      <c r="L19" s="145">
        <v>1</v>
      </c>
      <c r="M19" s="145">
        <v>1</v>
      </c>
      <c r="N19" s="145">
        <v>1</v>
      </c>
      <c r="O19" s="145">
        <v>1</v>
      </c>
      <c r="P19" s="146">
        <v>1</v>
      </c>
    </row>
    <row r="20" spans="1:19" x14ac:dyDescent="0.3">
      <c r="A20" s="80"/>
      <c r="B20" s="76"/>
      <c r="C20" s="76"/>
      <c r="D20" s="76"/>
      <c r="E20" s="75"/>
      <c r="F20" s="75"/>
      <c r="G20" s="75"/>
      <c r="H20" s="75"/>
      <c r="I20" s="75"/>
      <c r="J20" s="75"/>
    </row>
    <row r="21" spans="1:19" x14ac:dyDescent="0.3">
      <c r="A21" s="80"/>
      <c r="B21" s="76"/>
      <c r="C21" s="76"/>
      <c r="D21" s="76"/>
      <c r="E21" s="82"/>
      <c r="F21" s="82"/>
      <c r="G21" s="82"/>
      <c r="H21" s="82"/>
      <c r="I21" s="82"/>
      <c r="J21" s="82"/>
    </row>
    <row r="22" spans="1:19" ht="18" x14ac:dyDescent="0.3">
      <c r="A22" s="505" t="s">
        <v>188</v>
      </c>
      <c r="B22" s="59" t="s">
        <v>56</v>
      </c>
      <c r="C22" s="60">
        <v>2005</v>
      </c>
      <c r="D22" s="60">
        <v>2006</v>
      </c>
      <c r="E22" s="60">
        <v>2007</v>
      </c>
      <c r="F22" s="60">
        <v>2008</v>
      </c>
      <c r="G22" s="60">
        <v>2009</v>
      </c>
      <c r="H22" s="60">
        <v>2010</v>
      </c>
      <c r="I22" s="60">
        <v>2011</v>
      </c>
      <c r="J22" s="60">
        <v>2012</v>
      </c>
      <c r="K22" s="60">
        <v>2013</v>
      </c>
      <c r="L22" s="60">
        <v>2014</v>
      </c>
      <c r="M22" s="60">
        <v>2015</v>
      </c>
      <c r="N22" s="60">
        <v>2016</v>
      </c>
      <c r="O22" s="60">
        <v>2017</v>
      </c>
      <c r="P22" s="61">
        <v>2018</v>
      </c>
      <c r="Q22" s="63"/>
      <c r="R22" s="63"/>
      <c r="S22" s="63"/>
    </row>
    <row r="23" spans="1:19" s="49" customFormat="1" x14ac:dyDescent="0.3">
      <c r="A23" s="83"/>
      <c r="B23" s="84"/>
      <c r="C23" s="315">
        <f>C11*'Urban_degree of utilization'!$Y$16*C15</f>
        <v>356034.78283690766</v>
      </c>
      <c r="D23" s="315">
        <f>D11*'Urban_degree of utilization'!$Y$16*D15</f>
        <v>372296.41831234412</v>
      </c>
      <c r="E23" s="315">
        <f>E11*'Urban_degree of utilization'!$Y$16*E15</f>
        <v>388558.05378778058</v>
      </c>
      <c r="F23" s="315">
        <f>F11*'Urban_degree of utilization'!$Y$16*F15</f>
        <v>404819.68926321703</v>
      </c>
      <c r="G23" s="315">
        <f>G11*'Urban_degree of utilization'!$Y$16*G15</f>
        <v>421081.32473865349</v>
      </c>
      <c r="H23" s="315">
        <f>H11*'Urban_degree of utilization'!$Y$16*H15</f>
        <v>437342.96021408984</v>
      </c>
      <c r="I23" s="315">
        <f>I11*'Urban_degree of utilization'!$P$16*I15</f>
        <v>508087.82925000007</v>
      </c>
      <c r="J23" s="315">
        <f>J11*'Urban_degree of utilization'!$P$16*J15</f>
        <v>536481.89439234463</v>
      </c>
      <c r="K23" s="315">
        <f>K11*'Urban_degree of utilization'!$P$16*K15</f>
        <v>564875.9595346892</v>
      </c>
      <c r="L23" s="315">
        <f>L11*'Urban_degree of utilization'!$P$16*L15</f>
        <v>593270.024677034</v>
      </c>
      <c r="M23" s="315">
        <f>M11*'Urban_degree of utilization'!$P$16*M15</f>
        <v>621664.08981937857</v>
      </c>
      <c r="N23" s="315">
        <f>N11*'Urban_degree of utilization'!$P$16*N15</f>
        <v>651644.93364228681</v>
      </c>
      <c r="O23" s="315">
        <f>O11*'Urban_degree of utilization'!$P$16*O15</f>
        <v>683212.5561457586</v>
      </c>
      <c r="P23" s="315">
        <f>P11*'Urban_degree of utilization'!$P$16*P15</f>
        <v>716366.95732979383</v>
      </c>
      <c r="Q23" s="489"/>
      <c r="R23" s="63"/>
      <c r="S23" s="63"/>
    </row>
    <row r="24" spans="1:19" s="49" customFormat="1" x14ac:dyDescent="0.3">
      <c r="A24" s="46"/>
      <c r="B24" s="85"/>
      <c r="C24" s="317"/>
      <c r="D24" s="85"/>
      <c r="E24" s="86"/>
      <c r="F24" s="86"/>
      <c r="G24" s="86"/>
      <c r="H24" s="86"/>
      <c r="I24" s="86"/>
      <c r="J24" s="86"/>
      <c r="N24" s="63"/>
      <c r="O24" s="63"/>
      <c r="P24" s="63"/>
      <c r="Q24" s="63"/>
      <c r="R24" s="63"/>
      <c r="S24" s="63"/>
    </row>
    <row r="25" spans="1:19" s="49" customFormat="1" x14ac:dyDescent="0.3">
      <c r="A25" s="46"/>
      <c r="B25" s="85"/>
      <c r="C25" s="85"/>
      <c r="D25" s="85"/>
      <c r="E25" s="87"/>
      <c r="F25" s="87"/>
      <c r="G25" s="87"/>
      <c r="H25" s="87"/>
      <c r="I25" s="87"/>
      <c r="J25" s="87"/>
      <c r="N25" s="63"/>
      <c r="O25" s="63"/>
      <c r="P25" s="63"/>
      <c r="Q25" s="63"/>
      <c r="R25" s="63"/>
      <c r="S25" s="63"/>
    </row>
    <row r="26" spans="1:19" ht="18" x14ac:dyDescent="0.3">
      <c r="A26" s="505" t="s">
        <v>189</v>
      </c>
      <c r="B26" s="59" t="s">
        <v>56</v>
      </c>
      <c r="C26" s="60">
        <v>2005</v>
      </c>
      <c r="D26" s="60">
        <v>2006</v>
      </c>
      <c r="E26" s="60">
        <v>2007</v>
      </c>
      <c r="F26" s="60">
        <v>2008</v>
      </c>
      <c r="G26" s="60">
        <v>2009</v>
      </c>
      <c r="H26" s="60">
        <v>2010</v>
      </c>
      <c r="I26" s="60">
        <v>2011</v>
      </c>
      <c r="J26" s="60">
        <v>2012</v>
      </c>
      <c r="K26" s="60">
        <v>2013</v>
      </c>
      <c r="L26" s="60">
        <v>2014</v>
      </c>
      <c r="M26" s="60">
        <v>2015</v>
      </c>
      <c r="N26" s="60">
        <v>2016</v>
      </c>
      <c r="O26" s="60">
        <v>2017</v>
      </c>
      <c r="P26" s="61">
        <v>2018</v>
      </c>
      <c r="Q26" s="63"/>
      <c r="R26" s="63"/>
      <c r="S26" s="63"/>
    </row>
    <row r="27" spans="1:19" s="49" customFormat="1" x14ac:dyDescent="0.3">
      <c r="A27" s="88"/>
      <c r="B27" s="84"/>
      <c r="C27" s="315">
        <f>C11*C19*(1-'Urban_degree of utilization'!$Y$16)</f>
        <v>3703159.5457304739</v>
      </c>
      <c r="D27" s="315">
        <f>D11*D19*(1-'Urban_degree of utilization'!$Y$16)</f>
        <v>3872298.7241001246</v>
      </c>
      <c r="E27" s="315">
        <f>E11*E19*(1-'Urban_degree of utilization'!$Y$16)</f>
        <v>4041437.9024697761</v>
      </c>
      <c r="F27" s="315">
        <f>F11*F19*(1-'Urban_degree of utilization'!$Y$16)</f>
        <v>4210577.0808394272</v>
      </c>
      <c r="G27" s="315">
        <f>G11*G19*(1-'Urban_degree of utilization'!$Y$16)</f>
        <v>4379716.2592090787</v>
      </c>
      <c r="H27" s="315">
        <f>H11*H19*(1-'Urban_degree of utilization'!$Y$16)</f>
        <v>4548855.4375787294</v>
      </c>
      <c r="I27" s="315">
        <f>I11*I19*(1-'Urban_degree of utilization'!$P$16)</f>
        <v>4674408.0291000009</v>
      </c>
      <c r="J27" s="315">
        <f>J11*J19*(1-'Urban_degree of utilization'!$P$16)</f>
        <v>4935633.4284095708</v>
      </c>
      <c r="K27" s="315">
        <f>K11*K19*(1-'Urban_degree of utilization'!$P$16)</f>
        <v>5196858.8277191408</v>
      </c>
      <c r="L27" s="315">
        <f>L11*L19*(1-'Urban_degree of utilization'!$P$16)</f>
        <v>5458084.2270287126</v>
      </c>
      <c r="M27" s="315">
        <f>M11*M19*(1-'Urban_degree of utilization'!$P$16)</f>
        <v>5719309.6263382835</v>
      </c>
      <c r="N27" s="315">
        <f>N11*N19*(1-'Urban_degree of utilization'!$P$16)</f>
        <v>5995133.389509039</v>
      </c>
      <c r="O27" s="315">
        <f>O11*O19*(1-'Urban_degree of utilization'!$P$16)</f>
        <v>6285555.516540979</v>
      </c>
      <c r="P27" s="316">
        <f>P11*P19*(1-'Urban_degree of utilization'!$P$16)</f>
        <v>6590576.0074341027</v>
      </c>
      <c r="Q27" s="63"/>
      <c r="R27" s="63"/>
      <c r="S27" s="63"/>
    </row>
    <row r="28" spans="1:19" s="49" customFormat="1" x14ac:dyDescent="0.3">
      <c r="A28" s="89"/>
      <c r="B28" s="90"/>
      <c r="C28" s="317"/>
      <c r="D28" s="90"/>
      <c r="E28" s="86"/>
      <c r="F28" s="86"/>
      <c r="G28" s="86"/>
      <c r="H28" s="86"/>
      <c r="I28" s="86"/>
      <c r="J28" s="86"/>
      <c r="N28" s="63"/>
      <c r="O28" s="63"/>
      <c r="P28" s="63"/>
      <c r="Q28" s="63"/>
      <c r="R28" s="63"/>
      <c r="S28" s="63"/>
    </row>
    <row r="29" spans="1:19" s="49" customFormat="1" x14ac:dyDescent="0.3">
      <c r="A29" s="89"/>
      <c r="B29" s="90"/>
      <c r="C29" s="90"/>
      <c r="D29" s="90"/>
      <c r="E29" s="51"/>
      <c r="F29" s="51"/>
      <c r="G29" s="51"/>
      <c r="H29" s="51"/>
      <c r="I29" s="51"/>
      <c r="J29" s="51"/>
      <c r="O29" s="137"/>
    </row>
    <row r="30" spans="1:19" s="49" customFormat="1" ht="15.75" customHeight="1" x14ac:dyDescent="0.3">
      <c r="A30" s="505" t="s">
        <v>102</v>
      </c>
      <c r="B30" s="506"/>
      <c r="C30" s="89"/>
      <c r="D30" s="89"/>
      <c r="E30" s="91"/>
      <c r="F30" s="91"/>
      <c r="G30" s="91"/>
      <c r="H30" s="91"/>
      <c r="I30" s="91"/>
      <c r="J30" s="91"/>
      <c r="L30" s="63"/>
      <c r="M30" s="63"/>
      <c r="N30" s="63"/>
      <c r="O30" s="63"/>
      <c r="P30" s="63"/>
      <c r="Q30" s="63"/>
      <c r="R30" s="63"/>
      <c r="S30" s="63"/>
    </row>
    <row r="31" spans="1:19" s="49" customFormat="1" ht="15.75" customHeight="1" x14ac:dyDescent="0.3">
      <c r="A31" s="92">
        <v>0.6</v>
      </c>
      <c r="B31" s="93" t="s">
        <v>12</v>
      </c>
      <c r="C31" s="50"/>
      <c r="D31" s="50"/>
      <c r="E31" s="51"/>
      <c r="F31" s="48"/>
      <c r="G31" s="48"/>
      <c r="H31" s="48"/>
      <c r="I31" s="48"/>
      <c r="J31" s="48"/>
      <c r="L31" s="63"/>
      <c r="M31" s="63"/>
      <c r="N31" s="63"/>
      <c r="O31" s="63"/>
      <c r="P31" s="63"/>
      <c r="Q31" s="63"/>
      <c r="R31" s="63"/>
      <c r="S31" s="63"/>
    </row>
    <row r="32" spans="1:19" s="49" customFormat="1" ht="15.75" customHeight="1" x14ac:dyDescent="0.3">
      <c r="A32" s="89"/>
      <c r="B32" s="89"/>
      <c r="C32" s="89"/>
      <c r="D32" s="89"/>
      <c r="E32" s="51"/>
      <c r="F32" s="51"/>
      <c r="G32" s="51"/>
      <c r="H32" s="51"/>
      <c r="I32" s="51"/>
      <c r="J32" s="51"/>
      <c r="L32" s="63"/>
      <c r="M32" s="63"/>
      <c r="N32" s="63"/>
      <c r="O32" s="63"/>
      <c r="P32" s="63"/>
      <c r="Q32" s="63"/>
      <c r="R32" s="63"/>
      <c r="S32" s="63"/>
    </row>
    <row r="33" spans="1:26" s="49" customFormat="1" ht="15.75" customHeight="1" x14ac:dyDescent="0.3">
      <c r="A33" s="671" t="s">
        <v>18</v>
      </c>
      <c r="B33" s="672"/>
      <c r="C33" s="89"/>
      <c r="D33" s="89"/>
      <c r="E33" s="51"/>
      <c r="F33" s="51"/>
      <c r="G33" s="51"/>
      <c r="H33" s="51"/>
      <c r="I33" s="51"/>
      <c r="J33" s="51"/>
      <c r="L33" s="63"/>
      <c r="M33" s="63"/>
      <c r="N33" s="63"/>
      <c r="O33" s="63"/>
      <c r="P33" s="63"/>
      <c r="Q33" s="63"/>
      <c r="R33" s="63"/>
      <c r="S33" s="63"/>
    </row>
    <row r="34" spans="1:26" s="49" customFormat="1" x14ac:dyDescent="0.3">
      <c r="A34" s="94">
        <v>0</v>
      </c>
      <c r="B34" s="95" t="s">
        <v>17</v>
      </c>
      <c r="C34" s="90"/>
      <c r="D34" s="96"/>
      <c r="E34" s="51"/>
      <c r="F34" s="51"/>
      <c r="G34" s="51"/>
      <c r="H34" s="51"/>
      <c r="I34" s="51"/>
      <c r="J34" s="51"/>
      <c r="L34" s="63"/>
      <c r="M34" s="63"/>
      <c r="N34" s="63"/>
      <c r="O34" s="63"/>
      <c r="P34" s="63"/>
      <c r="Q34" s="63"/>
      <c r="R34" s="63"/>
      <c r="S34" s="63"/>
    </row>
    <row r="35" spans="1:26" s="49" customFormat="1" ht="16.2" thickBot="1" x14ac:dyDescent="0.35">
      <c r="A35" s="97"/>
      <c r="B35" s="89"/>
      <c r="C35" s="89"/>
      <c r="D35" s="89"/>
      <c r="E35" s="51"/>
      <c r="F35" s="51"/>
      <c r="G35" s="51"/>
      <c r="H35" s="51"/>
      <c r="I35" s="51"/>
      <c r="J35" s="51"/>
    </row>
    <row r="36" spans="1:26" s="49" customFormat="1" x14ac:dyDescent="0.3">
      <c r="A36" s="515" t="s">
        <v>10</v>
      </c>
      <c r="B36" s="99"/>
      <c r="C36" s="90"/>
      <c r="D36" s="90"/>
      <c r="E36" s="51"/>
      <c r="F36" s="51"/>
      <c r="G36" s="51"/>
      <c r="H36" s="51"/>
      <c r="I36" s="51"/>
      <c r="J36" s="51"/>
    </row>
    <row r="37" spans="1:26" s="49" customFormat="1" x14ac:dyDescent="0.3">
      <c r="A37" s="100" t="s">
        <v>2</v>
      </c>
      <c r="B37" s="101" t="s">
        <v>11</v>
      </c>
      <c r="C37" s="89"/>
      <c r="D37" s="89"/>
      <c r="E37" s="51"/>
      <c r="F37" s="51"/>
      <c r="G37" s="51"/>
      <c r="H37" s="51"/>
      <c r="I37" s="51"/>
      <c r="J37" s="51"/>
    </row>
    <row r="38" spans="1:26" s="49" customFormat="1" x14ac:dyDescent="0.3">
      <c r="A38" s="52" t="s">
        <v>3</v>
      </c>
      <c r="B38" s="102">
        <v>0.8</v>
      </c>
      <c r="C38" s="103"/>
      <c r="D38" s="103"/>
      <c r="E38" s="51"/>
      <c r="F38" s="51"/>
      <c r="G38" s="51"/>
      <c r="H38" s="51"/>
      <c r="I38" s="51"/>
      <c r="J38" s="51"/>
    </row>
    <row r="39" spans="1:26" s="49" customFormat="1" ht="46.8" x14ac:dyDescent="0.3">
      <c r="A39" s="52" t="s">
        <v>4</v>
      </c>
      <c r="B39" s="104">
        <v>0.3</v>
      </c>
      <c r="C39" s="103"/>
      <c r="D39" s="103"/>
      <c r="E39" s="51"/>
      <c r="F39" s="51"/>
      <c r="G39" s="51"/>
      <c r="H39" s="51"/>
      <c r="I39" s="51"/>
      <c r="J39" s="51"/>
    </row>
    <row r="40" spans="1:26" s="49" customFormat="1" ht="31.2" x14ac:dyDescent="0.3">
      <c r="A40" s="52" t="s">
        <v>96</v>
      </c>
      <c r="B40" s="104">
        <v>0</v>
      </c>
      <c r="C40" s="103"/>
      <c r="D40" s="103"/>
      <c r="E40" s="51"/>
      <c r="F40" s="51"/>
      <c r="G40" s="51"/>
      <c r="H40" s="51"/>
      <c r="I40" s="51"/>
      <c r="J40" s="51"/>
    </row>
    <row r="41" spans="1:26" s="49" customFormat="1" x14ac:dyDescent="0.3">
      <c r="A41" s="52" t="s">
        <v>5</v>
      </c>
      <c r="B41" s="102">
        <v>0.5</v>
      </c>
      <c r="C41" s="103"/>
      <c r="D41" s="103"/>
      <c r="E41" s="51"/>
      <c r="F41" s="51"/>
      <c r="G41" s="51"/>
      <c r="H41" s="51"/>
      <c r="I41" s="51"/>
      <c r="J41" s="51"/>
    </row>
    <row r="42" spans="1:26" s="49" customFormat="1" x14ac:dyDescent="0.3">
      <c r="A42" s="52" t="s">
        <v>6</v>
      </c>
      <c r="B42" s="102">
        <v>0.1</v>
      </c>
      <c r="C42" s="103"/>
      <c r="D42" s="103"/>
      <c r="E42" s="51"/>
      <c r="F42" s="51"/>
      <c r="G42" s="51"/>
      <c r="H42" s="51"/>
      <c r="I42" s="51"/>
      <c r="J42" s="51"/>
    </row>
    <row r="43" spans="1:26" s="49" customFormat="1" x14ac:dyDescent="0.3">
      <c r="A43" s="52" t="s">
        <v>7</v>
      </c>
      <c r="B43" s="102">
        <v>0</v>
      </c>
      <c r="C43" s="103"/>
      <c r="D43" s="103"/>
      <c r="E43" s="51"/>
      <c r="F43" s="51"/>
      <c r="G43" s="51"/>
      <c r="H43" s="51"/>
      <c r="I43" s="51"/>
      <c r="J43" s="51"/>
    </row>
    <row r="44" spans="1:26" s="49" customFormat="1" x14ac:dyDescent="0.3">
      <c r="A44" s="52" t="s">
        <v>8</v>
      </c>
      <c r="B44" s="102">
        <v>0.5</v>
      </c>
      <c r="C44" s="103"/>
      <c r="D44" s="103"/>
      <c r="E44" s="51"/>
      <c r="F44" s="51"/>
      <c r="G44" s="51"/>
      <c r="H44" s="51"/>
      <c r="I44" s="51"/>
      <c r="J44" s="51"/>
    </row>
    <row r="45" spans="1:26" s="49" customFormat="1" ht="31.2" x14ac:dyDescent="0.3">
      <c r="A45" s="53" t="s">
        <v>99</v>
      </c>
      <c r="B45" s="105">
        <v>0.5</v>
      </c>
      <c r="C45" s="103"/>
      <c r="D45" s="103"/>
      <c r="E45" s="51"/>
      <c r="F45" s="51"/>
      <c r="G45" s="51"/>
      <c r="H45" s="51"/>
      <c r="I45" s="51"/>
      <c r="J45" s="51"/>
    </row>
    <row r="46" spans="1:26" s="49" customFormat="1" ht="47.4" thickBot="1" x14ac:dyDescent="0.35">
      <c r="A46" s="54" t="s">
        <v>9</v>
      </c>
      <c r="B46" s="106">
        <v>0.1</v>
      </c>
      <c r="C46" s="103"/>
      <c r="D46" s="103"/>
      <c r="E46" s="51"/>
      <c r="F46" s="51"/>
      <c r="G46" s="51"/>
      <c r="H46" s="51"/>
      <c r="I46" s="51"/>
      <c r="J46" s="51"/>
    </row>
    <row r="47" spans="1:26" s="49" customFormat="1" ht="16.2" thickBot="1" x14ac:dyDescent="0.35">
      <c r="A47" s="107"/>
      <c r="B47" s="108"/>
      <c r="C47" s="108"/>
      <c r="D47" s="108"/>
      <c r="E47" s="108"/>
      <c r="F47" s="108"/>
      <c r="G47" s="51"/>
      <c r="H47" s="51"/>
      <c r="I47" s="51"/>
      <c r="J47" s="51"/>
      <c r="K47" s="51"/>
      <c r="L47" s="51"/>
    </row>
    <row r="48" spans="1:26" s="49" customFormat="1" ht="45.75" customHeight="1" thickBot="1" x14ac:dyDescent="0.35">
      <c r="A48" s="673" t="s">
        <v>231</v>
      </c>
      <c r="B48" s="674"/>
      <c r="C48" s="674"/>
      <c r="D48" s="675"/>
      <c r="E48" s="125"/>
      <c r="F48" s="125"/>
      <c r="G48" s="125"/>
      <c r="H48" s="125"/>
      <c r="I48" s="51"/>
      <c r="J48" s="51"/>
      <c r="K48" s="51"/>
      <c r="L48" s="51"/>
      <c r="N48" s="51"/>
      <c r="O48" s="51"/>
      <c r="P48" s="51"/>
      <c r="Q48" s="51"/>
      <c r="R48" s="51"/>
      <c r="S48" s="51"/>
      <c r="T48" s="51"/>
      <c r="U48" s="51"/>
      <c r="V48" s="51"/>
      <c r="W48" s="51"/>
      <c r="X48" s="51"/>
      <c r="Y48" s="51"/>
      <c r="Z48" s="51"/>
    </row>
    <row r="49" spans="1:26" s="49" customFormat="1" ht="62.4" x14ac:dyDescent="0.3">
      <c r="A49" s="126" t="s">
        <v>57</v>
      </c>
      <c r="B49" s="127" t="s">
        <v>61</v>
      </c>
      <c r="C49" s="502" t="s">
        <v>174</v>
      </c>
      <c r="D49" s="148" t="s">
        <v>175</v>
      </c>
      <c r="F49" s="51"/>
      <c r="G49" s="51"/>
      <c r="H49" s="51"/>
      <c r="I49" s="51"/>
      <c r="J49" s="51"/>
      <c r="K49" s="51"/>
      <c r="L49" s="51"/>
      <c r="N49" s="51"/>
      <c r="O49" s="51"/>
      <c r="P49" s="51"/>
      <c r="Q49" s="51"/>
      <c r="R49" s="51"/>
      <c r="S49" s="51"/>
      <c r="T49" s="51"/>
      <c r="U49" s="51"/>
      <c r="V49" s="51"/>
      <c r="W49" s="51"/>
      <c r="X49" s="51"/>
      <c r="Y49" s="51"/>
      <c r="Z49" s="51"/>
    </row>
    <row r="50" spans="1:26" s="49" customFormat="1" x14ac:dyDescent="0.3">
      <c r="A50" s="676" t="s">
        <v>173</v>
      </c>
      <c r="B50" s="110" t="s">
        <v>58</v>
      </c>
      <c r="C50" s="318">
        <f>'Urban_degree of utilization'!$Z$16</f>
        <v>0.64011471321695756</v>
      </c>
      <c r="D50" s="319">
        <f>'Urban_degree of utilization'!$S$16</f>
        <v>0.71699999999999997</v>
      </c>
      <c r="F50" s="51"/>
      <c r="G50" s="51"/>
      <c r="H50" s="51"/>
      <c r="I50" s="51"/>
      <c r="J50" s="51"/>
      <c r="K50" s="51"/>
      <c r="L50" s="51"/>
      <c r="N50" s="51"/>
      <c r="O50" s="51"/>
      <c r="P50" s="51"/>
      <c r="Q50" s="51"/>
      <c r="R50" s="51"/>
      <c r="S50" s="51"/>
      <c r="T50" s="51"/>
      <c r="U50" s="51"/>
      <c r="V50" s="51"/>
      <c r="W50" s="51"/>
      <c r="X50" s="51"/>
      <c r="Y50" s="51"/>
      <c r="Z50" s="51"/>
    </row>
    <row r="51" spans="1:26" s="49" customFormat="1" x14ac:dyDescent="0.3">
      <c r="A51" s="676"/>
      <c r="B51" s="110" t="s">
        <v>59</v>
      </c>
      <c r="C51" s="318">
        <f>'Urban_degree of utilization'!$AB$16</f>
        <v>3.5000000000000003E-2</v>
      </c>
      <c r="D51" s="319">
        <f>'Urban_degree of utilization'!$Q$16</f>
        <v>7.0000000000000001E-3</v>
      </c>
      <c r="F51" s="51"/>
      <c r="G51" s="51"/>
      <c r="H51" s="51"/>
      <c r="I51" s="51"/>
      <c r="J51" s="51"/>
      <c r="K51" s="51"/>
      <c r="L51" s="51"/>
      <c r="N51" s="51"/>
      <c r="O51" s="51"/>
      <c r="P51" s="51"/>
      <c r="Q51" s="51"/>
      <c r="R51" s="51"/>
      <c r="S51" s="51"/>
      <c r="T51" s="51"/>
      <c r="U51" s="51"/>
      <c r="V51" s="51"/>
      <c r="W51" s="51"/>
      <c r="X51" s="51"/>
      <c r="Y51" s="51"/>
      <c r="Z51" s="51"/>
    </row>
    <row r="52" spans="1:26" s="49" customFormat="1" x14ac:dyDescent="0.3">
      <c r="A52" s="676"/>
      <c r="B52" s="110" t="s">
        <v>98</v>
      </c>
      <c r="C52" s="318">
        <f>'Urban_degree of utilization'!$AD$16</f>
        <v>9.2663101604278084E-2</v>
      </c>
      <c r="D52" s="319">
        <f>'Urban_degree of utilization'!$R$16</f>
        <v>7.5999999999999998E-2</v>
      </c>
      <c r="F52" s="51"/>
      <c r="G52" s="51"/>
      <c r="H52" s="51"/>
      <c r="I52" s="51"/>
      <c r="J52" s="51"/>
      <c r="K52" s="51"/>
      <c r="L52" s="51"/>
      <c r="N52" s="51"/>
      <c r="O52" s="51"/>
      <c r="P52" s="51"/>
      <c r="Q52" s="51"/>
      <c r="R52" s="51"/>
      <c r="S52" s="51"/>
      <c r="T52" s="51"/>
      <c r="U52" s="51"/>
      <c r="V52" s="51"/>
      <c r="W52" s="51"/>
      <c r="X52" s="51"/>
      <c r="Y52" s="51"/>
      <c r="Z52" s="51"/>
    </row>
    <row r="53" spans="1:26" s="49" customFormat="1" x14ac:dyDescent="0.3">
      <c r="A53" s="676"/>
      <c r="B53" s="110" t="s">
        <v>60</v>
      </c>
      <c r="C53" s="318">
        <f>'Urban_degree of utilization'!$Y$16</f>
        <v>7.1421446384039897E-2</v>
      </c>
      <c r="D53" s="319">
        <f>'Urban_degree of utilization'!$P$16</f>
        <v>0.08</v>
      </c>
      <c r="F53" s="51"/>
      <c r="G53" s="51"/>
      <c r="H53" s="51"/>
      <c r="I53" s="51"/>
      <c r="J53" s="51"/>
      <c r="K53" s="51"/>
      <c r="L53" s="51"/>
      <c r="N53" s="51"/>
      <c r="O53" s="51"/>
      <c r="P53" s="51"/>
      <c r="Q53" s="51"/>
      <c r="R53" s="51"/>
      <c r="S53" s="51"/>
      <c r="T53" s="51"/>
      <c r="U53" s="51"/>
      <c r="V53" s="51"/>
      <c r="W53" s="51"/>
      <c r="X53" s="51"/>
      <c r="Y53" s="51"/>
      <c r="Z53" s="51"/>
    </row>
    <row r="54" spans="1:26" s="49" customFormat="1" ht="15.75" customHeight="1" thickBot="1" x14ac:dyDescent="0.35">
      <c r="A54" s="677"/>
      <c r="B54" s="149" t="s">
        <v>134</v>
      </c>
      <c r="C54" s="320">
        <f>'Urban_degree of utilization'!$AF$16</f>
        <v>0.1608007387947244</v>
      </c>
      <c r="D54" s="321">
        <f>'Urban_degree of utilization'!$T$16</f>
        <v>0.12000000000000011</v>
      </c>
      <c r="F54" s="51"/>
      <c r="G54" s="51"/>
      <c r="H54" s="51"/>
      <c r="I54" s="51"/>
      <c r="J54" s="51"/>
      <c r="K54" s="51"/>
      <c r="L54" s="51"/>
      <c r="N54" s="51"/>
      <c r="O54" s="51"/>
      <c r="P54" s="51"/>
      <c r="Q54" s="51"/>
      <c r="R54" s="51"/>
      <c r="S54" s="51"/>
      <c r="T54" s="51"/>
      <c r="U54" s="51"/>
      <c r="V54" s="51"/>
      <c r="W54" s="51"/>
      <c r="X54" s="51"/>
      <c r="Y54" s="51"/>
      <c r="Z54" s="51"/>
    </row>
    <row r="55" spans="1:26" s="49" customFormat="1" x14ac:dyDescent="0.3">
      <c r="A55" s="507"/>
      <c r="B55" s="110"/>
      <c r="C55" s="132"/>
      <c r="F55" s="51"/>
      <c r="G55" s="51"/>
      <c r="H55" s="51"/>
      <c r="I55" s="51"/>
      <c r="J55" s="51"/>
      <c r="K55" s="51"/>
      <c r="L55" s="51"/>
      <c r="N55" s="51"/>
      <c r="O55" s="51"/>
      <c r="P55" s="51"/>
      <c r="Q55" s="51"/>
      <c r="R55" s="51"/>
      <c r="S55" s="51"/>
      <c r="T55" s="51"/>
      <c r="U55" s="51"/>
      <c r="V55" s="51"/>
      <c r="W55" s="51"/>
      <c r="X55" s="51"/>
      <c r="Y55" s="51"/>
      <c r="Z55" s="51"/>
    </row>
    <row r="56" spans="1:26" s="49" customFormat="1" ht="16.2" thickBot="1" x14ac:dyDescent="0.35">
      <c r="A56" s="110"/>
      <c r="B56" s="132"/>
      <c r="D56" s="134"/>
      <c r="F56" s="110"/>
      <c r="G56" s="111"/>
      <c r="H56" s="112"/>
      <c r="I56" s="51"/>
      <c r="J56" s="51"/>
      <c r="K56" s="51"/>
      <c r="L56" s="51"/>
    </row>
    <row r="57" spans="1:26" s="49" customFormat="1" ht="48" customHeight="1" x14ac:dyDescent="0.3">
      <c r="A57" s="143" t="s">
        <v>232</v>
      </c>
      <c r="B57" s="502" t="s">
        <v>107</v>
      </c>
      <c r="C57" s="144" t="s">
        <v>108</v>
      </c>
      <c r="D57" s="134"/>
      <c r="F57" s="110"/>
      <c r="G57" s="111"/>
      <c r="H57" s="112"/>
      <c r="I57" s="51"/>
      <c r="J57" s="51"/>
      <c r="K57" s="51"/>
      <c r="L57" s="51"/>
    </row>
    <row r="58" spans="1:26" s="49" customFormat="1" ht="16.2" thickBot="1" x14ac:dyDescent="0.35">
      <c r="A58" s="142" t="s">
        <v>109</v>
      </c>
      <c r="B58" s="322">
        <f>Population!$E$12</f>
        <v>0.2288675</v>
      </c>
      <c r="C58" s="323">
        <f>Population!$C$12</f>
        <v>0.46724120000000002</v>
      </c>
      <c r="D58" s="134"/>
      <c r="F58" s="110"/>
      <c r="G58" s="111"/>
      <c r="H58" s="112"/>
      <c r="I58" s="51"/>
      <c r="J58" s="51"/>
      <c r="K58" s="51"/>
      <c r="L58" s="51"/>
    </row>
    <row r="59" spans="1:26" s="49" customFormat="1" x14ac:dyDescent="0.3">
      <c r="A59" s="133"/>
      <c r="B59" s="133"/>
      <c r="C59" s="133"/>
      <c r="E59" s="110"/>
      <c r="F59" s="111"/>
      <c r="G59" s="112"/>
      <c r="H59" s="51"/>
      <c r="I59" s="51"/>
      <c r="J59" s="51"/>
      <c r="K59" s="51"/>
    </row>
    <row r="60" spans="1:26" s="49" customFormat="1" ht="16.2" thickBot="1" x14ac:dyDescent="0.35">
      <c r="A60" s="109"/>
      <c r="B60" s="133"/>
      <c r="C60" s="133"/>
      <c r="D60" s="133"/>
      <c r="E60" s="133"/>
      <c r="F60" s="133"/>
      <c r="G60" s="133"/>
      <c r="H60" s="133"/>
      <c r="I60" s="133"/>
      <c r="J60" s="133"/>
      <c r="K60" s="133"/>
      <c r="L60" s="133"/>
      <c r="M60" s="133"/>
      <c r="N60" s="133"/>
      <c r="O60" s="133"/>
      <c r="P60" s="133"/>
      <c r="Q60" s="133"/>
      <c r="R60" s="133"/>
      <c r="S60" s="133"/>
      <c r="U60" s="482"/>
      <c r="V60" s="482"/>
      <c r="W60" s="482"/>
    </row>
    <row r="61" spans="1:26" s="49" customFormat="1" ht="16.2" thickBot="1" x14ac:dyDescent="0.35">
      <c r="A61" s="678" t="s">
        <v>65</v>
      </c>
      <c r="B61" s="679"/>
      <c r="C61" s="508"/>
      <c r="D61" s="508"/>
      <c r="E61" s="508"/>
      <c r="F61" s="396"/>
      <c r="G61" s="396"/>
      <c r="H61" s="397"/>
      <c r="I61" s="396"/>
      <c r="J61" s="396"/>
      <c r="K61" s="396"/>
      <c r="L61" s="396"/>
      <c r="M61" s="397"/>
      <c r="N61" s="397"/>
      <c r="O61" s="398"/>
      <c r="P61" s="398"/>
      <c r="Q61" s="398"/>
      <c r="R61" s="398"/>
      <c r="S61" s="397"/>
      <c r="T61" s="475"/>
      <c r="U61" s="483"/>
      <c r="V61" s="483"/>
      <c r="W61" s="484"/>
    </row>
    <row r="62" spans="1:26" s="49" customFormat="1" ht="108" customHeight="1" x14ac:dyDescent="0.3">
      <c r="A62" s="680" t="s">
        <v>13</v>
      </c>
      <c r="B62" s="669" t="s">
        <v>110</v>
      </c>
      <c r="C62" s="669" t="s">
        <v>111</v>
      </c>
      <c r="D62" s="669" t="s">
        <v>14</v>
      </c>
      <c r="E62" s="657" t="s">
        <v>104</v>
      </c>
      <c r="F62" s="658"/>
      <c r="G62" s="669" t="s">
        <v>178</v>
      </c>
      <c r="H62" s="669"/>
      <c r="I62" s="669" t="s">
        <v>103</v>
      </c>
      <c r="J62" s="650" t="s">
        <v>62</v>
      </c>
      <c r="K62" s="651"/>
      <c r="L62" s="651"/>
      <c r="M62" s="651"/>
      <c r="N62" s="651"/>
      <c r="O62" s="651"/>
      <c r="P62" s="651"/>
      <c r="Q62" s="651"/>
      <c r="R62" s="651"/>
      <c r="S62" s="651"/>
      <c r="T62" s="651"/>
      <c r="U62" s="651"/>
      <c r="V62" s="651"/>
      <c r="W62" s="652"/>
    </row>
    <row r="63" spans="1:26" s="49" customFormat="1" x14ac:dyDescent="0.3">
      <c r="A63" s="668"/>
      <c r="B63" s="656"/>
      <c r="C63" s="656"/>
      <c r="D63" s="656"/>
      <c r="E63" s="659"/>
      <c r="F63" s="660"/>
      <c r="G63" s="656"/>
      <c r="H63" s="656"/>
      <c r="I63" s="656"/>
      <c r="J63" s="501">
        <v>2005</v>
      </c>
      <c r="K63" s="501">
        <v>2006</v>
      </c>
      <c r="L63" s="501">
        <v>2007</v>
      </c>
      <c r="M63" s="501">
        <v>2008</v>
      </c>
      <c r="N63" s="501">
        <v>2009</v>
      </c>
      <c r="O63" s="501">
        <v>2010</v>
      </c>
      <c r="P63" s="501">
        <v>2011</v>
      </c>
      <c r="Q63" s="501">
        <v>2012</v>
      </c>
      <c r="R63" s="501">
        <v>2013</v>
      </c>
      <c r="S63" s="501">
        <v>2014</v>
      </c>
      <c r="T63" s="513">
        <v>2015</v>
      </c>
      <c r="U63" s="513">
        <v>2016</v>
      </c>
      <c r="V63" s="513">
        <v>2017</v>
      </c>
      <c r="W63" s="452">
        <v>2018</v>
      </c>
    </row>
    <row r="64" spans="1:26" s="45" customFormat="1" x14ac:dyDescent="0.3">
      <c r="A64" s="663" t="s">
        <v>109</v>
      </c>
      <c r="B64" s="661">
        <f>B58</f>
        <v>0.2288675</v>
      </c>
      <c r="C64" s="666">
        <f>C58</f>
        <v>0.46724120000000002</v>
      </c>
      <c r="D64" s="153" t="s">
        <v>15</v>
      </c>
      <c r="E64" s="661">
        <f>C50</f>
        <v>0.64011471321695756</v>
      </c>
      <c r="F64" s="661"/>
      <c r="G64" s="670">
        <f>D50</f>
        <v>0.71699999999999997</v>
      </c>
      <c r="H64" s="670"/>
      <c r="I64" s="154">
        <f>B44*A31</f>
        <v>0.3</v>
      </c>
      <c r="J64" s="155">
        <f t="shared" ref="J64:O64" si="2">($B$64*$E64*$I64)*(C27-$A$34)</f>
        <v>162755.4774943408</v>
      </c>
      <c r="K64" s="155">
        <f t="shared" si="2"/>
        <v>170189.21816864997</v>
      </c>
      <c r="L64" s="155">
        <f t="shared" si="2"/>
        <v>177622.9588429592</v>
      </c>
      <c r="M64" s="155">
        <f t="shared" si="2"/>
        <v>185056.69951726843</v>
      </c>
      <c r="N64" s="155">
        <f t="shared" si="2"/>
        <v>192490.44019157765</v>
      </c>
      <c r="O64" s="155">
        <f t="shared" si="2"/>
        <v>199924.18086588682</v>
      </c>
      <c r="P64" s="155">
        <f>($C$64*$G64*$I64)*(I27-$A$34)</f>
        <v>469794.75121503923</v>
      </c>
      <c r="Q64" s="155">
        <f>($C$64*$G64*$I64)*(J27-$A$34)</f>
        <v>496048.83958637837</v>
      </c>
      <c r="R64" s="155">
        <f>($C$64*$G64*$I64)*(K27-$A$34)</f>
        <v>522302.92795771756</v>
      </c>
      <c r="S64" s="155">
        <f>($C$64*$G64*$I64)*(L27-$A$34)</f>
        <v>548557.01632905693</v>
      </c>
      <c r="T64" s="462">
        <f>($C$64*$G64*$I64)*(M27-$A$34)</f>
        <v>574811.10470039619</v>
      </c>
      <c r="U64" s="462">
        <f t="shared" ref="U64:W64" si="3">($C$64*$G64*$I64)*(N27-$A$34)</f>
        <v>602532.38093287556</v>
      </c>
      <c r="V64" s="462">
        <f t="shared" si="3"/>
        <v>631720.84502649528</v>
      </c>
      <c r="W64" s="156">
        <f t="shared" si="3"/>
        <v>662376.49698125501</v>
      </c>
    </row>
    <row r="65" spans="1:23" s="45" customFormat="1" x14ac:dyDescent="0.3">
      <c r="A65" s="663"/>
      <c r="B65" s="661"/>
      <c r="C65" s="666"/>
      <c r="D65" s="153" t="s">
        <v>16</v>
      </c>
      <c r="E65" s="662">
        <f t="shared" ref="E65:E66" si="4">C51</f>
        <v>3.5000000000000003E-2</v>
      </c>
      <c r="F65" s="662"/>
      <c r="G65" s="662">
        <f>D51</f>
        <v>7.0000000000000001E-3</v>
      </c>
      <c r="H65" s="662"/>
      <c r="I65" s="154">
        <f>B46*A31</f>
        <v>0.06</v>
      </c>
      <c r="J65" s="155">
        <f t="shared" ref="J65:O65" si="5">($B$64*$E$65*$I$65)*(C27-$A$34)</f>
        <v>1779.8190213981857</v>
      </c>
      <c r="K65" s="155">
        <f t="shared" si="5"/>
        <v>1861.1109892997692</v>
      </c>
      <c r="L65" s="155">
        <f t="shared" si="5"/>
        <v>1942.4029572013535</v>
      </c>
      <c r="M65" s="155">
        <f t="shared" si="5"/>
        <v>2023.6949251029373</v>
      </c>
      <c r="N65" s="155">
        <f t="shared" si="5"/>
        <v>2104.9868930045213</v>
      </c>
      <c r="O65" s="155">
        <f t="shared" si="5"/>
        <v>2186.2788609061049</v>
      </c>
      <c r="P65" s="155">
        <f>($C$64*$G$65*$I$65)*(I27-$A$34)</f>
        <v>917.31192705865408</v>
      </c>
      <c r="Q65" s="155">
        <f>($C$64*$G$65*$I$65)*(J27-$A$34)</f>
        <v>968.57514005708481</v>
      </c>
      <c r="R65" s="155">
        <f>($C$64*$G$65*$I$65)*(K27-$A$34)</f>
        <v>1019.8383530555155</v>
      </c>
      <c r="S65" s="155">
        <f>($C$64*$G$65*$I$65)*(L27-$A$34)</f>
        <v>1071.1015660539465</v>
      </c>
      <c r="T65" s="462">
        <f>($C$64*$G$65*$I$65)*(M27-$A$34)</f>
        <v>1122.3647790523776</v>
      </c>
      <c r="U65" s="462">
        <f t="shared" ref="U65:W65" si="6">($C$64*$G$65*$I$65)*(N27-$A$34)</f>
        <v>1176.4927940111938</v>
      </c>
      <c r="V65" s="462">
        <f t="shared" si="6"/>
        <v>1233.4856109303953</v>
      </c>
      <c r="W65" s="156">
        <f t="shared" si="6"/>
        <v>1293.3432298099819</v>
      </c>
    </row>
    <row r="66" spans="1:23" s="45" customFormat="1" x14ac:dyDescent="0.3">
      <c r="A66" s="663"/>
      <c r="B66" s="661"/>
      <c r="C66" s="666"/>
      <c r="D66" s="153" t="s">
        <v>176</v>
      </c>
      <c r="E66" s="662">
        <f t="shared" si="4"/>
        <v>9.2663101604278084E-2</v>
      </c>
      <c r="F66" s="662"/>
      <c r="G66" s="661">
        <f>D52</f>
        <v>7.5999999999999998E-2</v>
      </c>
      <c r="H66" s="661"/>
      <c r="I66" s="154">
        <f>B45*A31</f>
        <v>0.3</v>
      </c>
      <c r="J66" s="155">
        <f t="shared" ref="J66:O66" si="7">($B$64*$E$66*$I$66)*(C27-$A$34)</f>
        <v>23560.50725957812</v>
      </c>
      <c r="K66" s="155">
        <f t="shared" si="7"/>
        <v>24636.616671189</v>
      </c>
      <c r="L66" s="155">
        <f t="shared" si="7"/>
        <v>25712.726082799887</v>
      </c>
      <c r="M66" s="155">
        <f t="shared" si="7"/>
        <v>26788.835494410767</v>
      </c>
      <c r="N66" s="155">
        <f t="shared" si="7"/>
        <v>27864.944906021654</v>
      </c>
      <c r="O66" s="155">
        <f t="shared" si="7"/>
        <v>28941.054317632534</v>
      </c>
      <c r="P66" s="155">
        <f>($C$64*$G$66*$I$66)*(I27-$A$34)</f>
        <v>49796.933183184075</v>
      </c>
      <c r="Q66" s="155">
        <f>($C$64*$G$66*$I$66)*(J27-$A$34)</f>
        <v>52579.793317384603</v>
      </c>
      <c r="R66" s="155">
        <f>($C$64*$G$66*$I$66)*(K27-$A$34)</f>
        <v>55362.653451585124</v>
      </c>
      <c r="S66" s="155">
        <f>($C$64*$G$66*$I$66)*(L27-$A$34)</f>
        <v>58145.513585785673</v>
      </c>
      <c r="T66" s="462">
        <f>($C$64*$G$66*$I$66)*(M27-$A$34)</f>
        <v>60928.373719986208</v>
      </c>
      <c r="U66" s="462">
        <f t="shared" ref="U66:W66" si="8">($C$64*$G$66*$I$66)*(N27-$A$34)</f>
        <v>63866.75167489337</v>
      </c>
      <c r="V66" s="462">
        <f t="shared" si="8"/>
        <v>66960.647450507167</v>
      </c>
      <c r="W66" s="156">
        <f t="shared" si="8"/>
        <v>70210.061046827585</v>
      </c>
    </row>
    <row r="67" spans="1:23" s="45" customFormat="1" x14ac:dyDescent="0.3">
      <c r="A67" s="663"/>
      <c r="B67" s="661"/>
      <c r="C67" s="666"/>
      <c r="D67" s="153" t="s">
        <v>177</v>
      </c>
      <c r="E67" s="662">
        <f>C54</f>
        <v>0.1608007387947244</v>
      </c>
      <c r="F67" s="662"/>
      <c r="G67" s="661">
        <f>D54</f>
        <v>0.12000000000000011</v>
      </c>
      <c r="H67" s="661"/>
      <c r="I67" s="154">
        <f>B42*A31</f>
        <v>0.06</v>
      </c>
      <c r="J67" s="155">
        <f t="shared" ref="J67:O67" si="9">($B$64*$E$67*$I$67)*(C27-$A$34)</f>
        <v>8177.034673192331</v>
      </c>
      <c r="K67" s="155">
        <f t="shared" si="9"/>
        <v>8550.5149159538068</v>
      </c>
      <c r="L67" s="155">
        <f t="shared" si="9"/>
        <v>8923.9951587152864</v>
      </c>
      <c r="M67" s="155">
        <f t="shared" si="9"/>
        <v>9297.4754014767641</v>
      </c>
      <c r="N67" s="155">
        <f t="shared" si="9"/>
        <v>9670.9556442382418</v>
      </c>
      <c r="O67" s="155">
        <f t="shared" si="9"/>
        <v>10044.435886999718</v>
      </c>
      <c r="P67" s="155">
        <f>($C$64*$G$67*$I$67)*(I27-$A$34)</f>
        <v>15725.347321005513</v>
      </c>
      <c r="Q67" s="155">
        <f>($C$64*$G$67*$I$67)*(J27-$A$34)</f>
        <v>16604.145258121469</v>
      </c>
      <c r="R67" s="155">
        <f>($C$64*$G$67*$I$67)*(K27-$A$34)</f>
        <v>17482.943195237425</v>
      </c>
      <c r="S67" s="155">
        <f>($C$64*$G$67*$I$67)*(L27-$A$34)</f>
        <v>18361.741132353385</v>
      </c>
      <c r="T67" s="462">
        <f>($C$64*$G$67*$I$67)*(M27-$A$34)</f>
        <v>19240.539069469345</v>
      </c>
      <c r="U67" s="462">
        <f t="shared" ref="U67:W67" si="10">($C$64*$G$67*$I$67)*(N27-$A$34)</f>
        <v>20168.447897334769</v>
      </c>
      <c r="V67" s="462">
        <f t="shared" si="10"/>
        <v>21145.467615949652</v>
      </c>
      <c r="W67" s="156">
        <f t="shared" si="10"/>
        <v>22171.598225313995</v>
      </c>
    </row>
    <row r="68" spans="1:23" s="49" customFormat="1" ht="108" customHeight="1" x14ac:dyDescent="0.3">
      <c r="A68" s="668" t="s">
        <v>13</v>
      </c>
      <c r="B68" s="656" t="s">
        <v>110</v>
      </c>
      <c r="C68" s="656" t="s">
        <v>111</v>
      </c>
      <c r="D68" s="656" t="s">
        <v>14</v>
      </c>
      <c r="E68" s="656" t="s">
        <v>205</v>
      </c>
      <c r="F68" s="656" t="s">
        <v>206</v>
      </c>
      <c r="G68" s="656" t="s">
        <v>436</v>
      </c>
      <c r="H68" s="656" t="s">
        <v>437</v>
      </c>
      <c r="I68" s="656" t="s">
        <v>103</v>
      </c>
      <c r="J68" s="653" t="s">
        <v>62</v>
      </c>
      <c r="K68" s="654"/>
      <c r="L68" s="654"/>
      <c r="M68" s="654"/>
      <c r="N68" s="654"/>
      <c r="O68" s="654"/>
      <c r="P68" s="654"/>
      <c r="Q68" s="654"/>
      <c r="R68" s="654"/>
      <c r="S68" s="654"/>
      <c r="T68" s="654"/>
      <c r="U68" s="654"/>
      <c r="V68" s="654"/>
      <c r="W68" s="655"/>
    </row>
    <row r="69" spans="1:23" s="49" customFormat="1" x14ac:dyDescent="0.3">
      <c r="A69" s="668"/>
      <c r="B69" s="656"/>
      <c r="C69" s="656"/>
      <c r="D69" s="656"/>
      <c r="E69" s="656"/>
      <c r="F69" s="656"/>
      <c r="G69" s="656"/>
      <c r="H69" s="656"/>
      <c r="I69" s="656"/>
      <c r="J69" s="501">
        <v>2005</v>
      </c>
      <c r="K69" s="501">
        <v>2006</v>
      </c>
      <c r="L69" s="501">
        <v>2007</v>
      </c>
      <c r="M69" s="501">
        <v>2008</v>
      </c>
      <c r="N69" s="501">
        <v>2009</v>
      </c>
      <c r="O69" s="501">
        <v>2010</v>
      </c>
      <c r="P69" s="501">
        <v>2011</v>
      </c>
      <c r="Q69" s="501">
        <v>2012</v>
      </c>
      <c r="R69" s="501">
        <v>2013</v>
      </c>
      <c r="S69" s="501">
        <v>2014</v>
      </c>
      <c r="T69" s="513">
        <v>2015</v>
      </c>
      <c r="U69" s="513">
        <v>2016</v>
      </c>
      <c r="V69" s="513">
        <v>2017</v>
      </c>
      <c r="W69" s="452">
        <v>2018</v>
      </c>
    </row>
    <row r="70" spans="1:23" s="45" customFormat="1" ht="31.2" x14ac:dyDescent="0.3">
      <c r="A70" s="663" t="s">
        <v>109</v>
      </c>
      <c r="B70" s="661">
        <f>B58</f>
        <v>0.2288675</v>
      </c>
      <c r="C70" s="666">
        <f>C58</f>
        <v>0.46724120000000002</v>
      </c>
      <c r="D70" s="153" t="s">
        <v>63</v>
      </c>
      <c r="E70" s="167">
        <f>C53*'STP status'!E13</f>
        <v>7.1421446384039897E-2</v>
      </c>
      <c r="F70" s="166">
        <f>C53*'STP status'!H13</f>
        <v>7.1421446384039897E-2</v>
      </c>
      <c r="G70" s="472">
        <f>D53*'STP status'!K13</f>
        <v>0.08</v>
      </c>
      <c r="H70" s="472">
        <f>D53*'STP status'!N13</f>
        <v>0</v>
      </c>
      <c r="I70" s="154">
        <f>B41*A31</f>
        <v>0.3</v>
      </c>
      <c r="J70" s="155">
        <f>($B$70*$E$70*$I$70)*(C23-$A$34)</f>
        <v>1745.9284821912117</v>
      </c>
      <c r="K70" s="155">
        <f>($B$70*$E$70*$I$70)*(D23-$A$34)</f>
        <v>1825.6725238192489</v>
      </c>
      <c r="L70" s="155">
        <f>($B$70*$E$70*$I$70)*(E23-$A$34)</f>
        <v>1905.4165654472861</v>
      </c>
      <c r="M70" s="155">
        <f>($B$70*$F$70*$I$70)*(F23-$A$34)</f>
        <v>1985.1606070753232</v>
      </c>
      <c r="N70" s="155">
        <f>($B$70*$F$70*$I$70)*(G23-$A$34)</f>
        <v>2064.9046487033606</v>
      </c>
      <c r="O70" s="155">
        <f>($B$70*$F$70*$I$70)*(H23-$A$34)</f>
        <v>2144.6486903313971</v>
      </c>
      <c r="P70" s="155">
        <f>($C$70*$G$70*$I$70)*(I23-$A$34)</f>
        <v>5697.5896090599626</v>
      </c>
      <c r="Q70" s="155">
        <f>($C$70*$G$70*$I$70)*(J23-$A$34)</f>
        <v>6015.9946587396562</v>
      </c>
      <c r="R70" s="155">
        <f>($C$70*$G$70*$I$70)*(K23-$A$34)</f>
        <v>6334.3997084193506</v>
      </c>
      <c r="S70" s="155">
        <f>($C$70*$G$70*$I$70)*(L23-$A$34)</f>
        <v>6652.8047580990469</v>
      </c>
      <c r="T70" s="462">
        <f>($C$70*$G$70*$I$70)*(M23-$A$34)</f>
        <v>6971.2098077787405</v>
      </c>
      <c r="U70" s="462">
        <f>($C$70*$H$70*$I$70)*(N23-$A$34)</f>
        <v>0</v>
      </c>
      <c r="V70" s="462">
        <f t="shared" ref="V70:W70" si="11">($C$70*$H$70*$I$70)*(O23-$A$34)</f>
        <v>0</v>
      </c>
      <c r="W70" s="156">
        <f t="shared" si="11"/>
        <v>0</v>
      </c>
    </row>
    <row r="71" spans="1:23" s="45" customFormat="1" ht="31.2" x14ac:dyDescent="0.3">
      <c r="A71" s="663"/>
      <c r="B71" s="661"/>
      <c r="C71" s="666"/>
      <c r="D71" s="153" t="s">
        <v>64</v>
      </c>
      <c r="E71" s="165">
        <f>(C53-E70)*'STP status'!D13</f>
        <v>0</v>
      </c>
      <c r="F71" s="477">
        <f>(C53-F70)*'STP status'!G13</f>
        <v>0</v>
      </c>
      <c r="G71" s="479">
        <f>(D53-G70)*'STP status'!J13</f>
        <v>0</v>
      </c>
      <c r="H71" s="464">
        <f>(D53-H70)*'STP status'!M13</f>
        <v>0</v>
      </c>
      <c r="I71" s="154">
        <f>B38*A31</f>
        <v>0.48</v>
      </c>
      <c r="J71" s="155">
        <f>($B$70*$E$71*$I$71)*(C23-$A$34)</f>
        <v>0</v>
      </c>
      <c r="K71" s="155">
        <f>($B$70*$E$71*$I$71)*(D23-$A$34)</f>
        <v>0</v>
      </c>
      <c r="L71" s="155">
        <f>($B$70*$E$71*$I$71)*(E23-$A$34)</f>
        <v>0</v>
      </c>
      <c r="M71" s="155">
        <f>($B$70*$F$71*$I$71)*(F23-$A$34)</f>
        <v>0</v>
      </c>
      <c r="N71" s="155">
        <f>($B$70*$F$71*$I$71)*(G23-$A$34)</f>
        <v>0</v>
      </c>
      <c r="O71" s="155">
        <f>($B$70*$F$71*$I$71)*(H23-$A$34)</f>
        <v>0</v>
      </c>
      <c r="P71" s="155">
        <f>($C$70*$G$71*$I$71)*(I23-$A$34)</f>
        <v>0</v>
      </c>
      <c r="Q71" s="155">
        <f>($C$70*$G$71*$I$71)*(J23-$A$34)</f>
        <v>0</v>
      </c>
      <c r="R71" s="155">
        <f>($C$70*$G$71*$I$71)*(K23-$A$34)</f>
        <v>0</v>
      </c>
      <c r="S71" s="155">
        <f>($C$70*$G$71*$I$71)*(L23-$A$34)</f>
        <v>0</v>
      </c>
      <c r="T71" s="462">
        <f>($C$70*$G$71*$I$71)*(M23-$A$34)</f>
        <v>0</v>
      </c>
      <c r="U71" s="462">
        <f>($C$70*$H$71*$I$71)*(N23-$A$34)</f>
        <v>0</v>
      </c>
      <c r="V71" s="462">
        <f t="shared" ref="V71:W71" si="12">($C$70*$H$71*$I$71)*(O23-$A$34)</f>
        <v>0</v>
      </c>
      <c r="W71" s="156">
        <f t="shared" si="12"/>
        <v>0</v>
      </c>
    </row>
    <row r="72" spans="1:23" s="45" customFormat="1" ht="31.8" thickBot="1" x14ac:dyDescent="0.35">
      <c r="A72" s="664"/>
      <c r="B72" s="665"/>
      <c r="C72" s="667"/>
      <c r="D72" s="159" t="s">
        <v>105</v>
      </c>
      <c r="E72" s="164">
        <f>(C53-E70)*'STP status'!C13</f>
        <v>0</v>
      </c>
      <c r="F72" s="478">
        <f>(C53-F70)*'STP status'!F13</f>
        <v>0</v>
      </c>
      <c r="G72" s="480">
        <f>(D53-G70)*'STP status'!I13</f>
        <v>0</v>
      </c>
      <c r="H72" s="481">
        <f>(D53-H70)*'STP status'!L13</f>
        <v>0.08</v>
      </c>
      <c r="I72" s="160">
        <f>B39*A31</f>
        <v>0.18</v>
      </c>
      <c r="J72" s="161">
        <f>($B$70*$E$72*$I$72)*(C23-$A$34)</f>
        <v>0</v>
      </c>
      <c r="K72" s="161">
        <f>($B$70*$E$72*$I$72)*(D23-$A$34)</f>
        <v>0</v>
      </c>
      <c r="L72" s="161">
        <f>($B$70*$E$72*$I$72)*(E23-$A$34)</f>
        <v>0</v>
      </c>
      <c r="M72" s="161">
        <f>($B$70*$F$72*$I$72)*(F23-$A$34)</f>
        <v>0</v>
      </c>
      <c r="N72" s="161">
        <f>($B$70*$F$72*$I$72)*(G23-$A$34)</f>
        <v>0</v>
      </c>
      <c r="O72" s="161">
        <f>($B$70*$F$72*$I$72)*(H23-$A$34)</f>
        <v>0</v>
      </c>
      <c r="P72" s="161">
        <f>($C$70*$G$72*$I$72)*(I23-$A$34)</f>
        <v>0</v>
      </c>
      <c r="Q72" s="161">
        <f>($C$70*$G$72*$I$72)*(J23-$A$34)</f>
        <v>0</v>
      </c>
      <c r="R72" s="161">
        <f>($C$70*$G$72*$I$72)*(K23-$A$34)</f>
        <v>0</v>
      </c>
      <c r="S72" s="161">
        <f>($C$70*$G$72*$I$72)*(L23-$A$34)</f>
        <v>0</v>
      </c>
      <c r="T72" s="463">
        <f>($C$70*$G$72*$I$72)*(M23-$A$34)</f>
        <v>0</v>
      </c>
      <c r="U72" s="463">
        <f>($C$70*$H$72*$I$72)*(N23-$A$34)</f>
        <v>4384.4451950727707</v>
      </c>
      <c r="V72" s="463">
        <f t="shared" ref="V72:W72" si="13">($C$70*$H$72*$I$72)*(O23-$A$34)</f>
        <v>4596.8407860760071</v>
      </c>
      <c r="W72" s="162">
        <f t="shared" si="13"/>
        <v>4819.9126576769513</v>
      </c>
    </row>
    <row r="73" spans="1:23" s="45" customFormat="1" x14ac:dyDescent="0.3">
      <c r="A73" s="131"/>
      <c r="B73" s="47"/>
      <c r="C73" s="47"/>
      <c r="D73" s="47"/>
      <c r="E73" s="324"/>
      <c r="F73" s="48"/>
      <c r="G73" s="48"/>
      <c r="H73" s="476"/>
      <c r="I73" s="48"/>
      <c r="J73" s="48"/>
      <c r="K73" s="48"/>
    </row>
    <row r="74" spans="1:23" s="114" customFormat="1" x14ac:dyDescent="0.3">
      <c r="A74" s="68"/>
      <c r="B74" s="56"/>
      <c r="C74" s="56"/>
      <c r="D74" s="56"/>
      <c r="E74" s="56"/>
      <c r="F74" s="113"/>
      <c r="G74" s="113"/>
      <c r="H74" s="113"/>
      <c r="I74" s="113"/>
      <c r="J74" s="113"/>
      <c r="K74" s="113"/>
    </row>
    <row r="75" spans="1:23" ht="47.25" customHeight="1" x14ac:dyDescent="0.3">
      <c r="A75" s="656" t="s">
        <v>357</v>
      </c>
      <c r="B75" s="656"/>
      <c r="C75" s="392">
        <v>2005</v>
      </c>
      <c r="D75" s="392">
        <v>2006</v>
      </c>
      <c r="E75" s="501">
        <v>2007</v>
      </c>
      <c r="F75" s="501">
        <v>2008</v>
      </c>
      <c r="G75" s="501">
        <v>2009</v>
      </c>
      <c r="H75" s="501">
        <v>2010</v>
      </c>
      <c r="I75" s="501">
        <v>2011</v>
      </c>
      <c r="J75" s="501">
        <v>2012</v>
      </c>
      <c r="K75" s="501">
        <v>2013</v>
      </c>
      <c r="L75" s="501">
        <v>2014</v>
      </c>
      <c r="M75" s="501">
        <v>2015</v>
      </c>
      <c r="N75" s="513">
        <v>2016</v>
      </c>
      <c r="O75" s="513">
        <v>2017</v>
      </c>
      <c r="P75" s="501">
        <v>2018</v>
      </c>
    </row>
    <row r="76" spans="1:23" x14ac:dyDescent="0.3">
      <c r="A76" s="393"/>
      <c r="B76" s="394"/>
      <c r="C76" s="395">
        <f t="shared" ref="C76:M76" si="14">(SUM(J64:J67)+SUM(J70:J72))/10^3</f>
        <v>198.01876693070062</v>
      </c>
      <c r="D76" s="395">
        <f t="shared" si="14"/>
        <v>207.0631332689118</v>
      </c>
      <c r="E76" s="395">
        <f t="shared" si="14"/>
        <v>216.10749960712303</v>
      </c>
      <c r="F76" s="395">
        <f t="shared" si="14"/>
        <v>225.15186594533421</v>
      </c>
      <c r="G76" s="395">
        <f t="shared" si="14"/>
        <v>234.19623228354541</v>
      </c>
      <c r="H76" s="395">
        <f t="shared" si="14"/>
        <v>243.24059862175659</v>
      </c>
      <c r="I76" s="395">
        <f t="shared" si="14"/>
        <v>541.93193325534742</v>
      </c>
      <c r="J76" s="395">
        <f t="shared" si="14"/>
        <v>572.21734796068108</v>
      </c>
      <c r="K76" s="395">
        <f t="shared" si="14"/>
        <v>602.50276266601497</v>
      </c>
      <c r="L76" s="395">
        <f t="shared" si="14"/>
        <v>632.78817737134898</v>
      </c>
      <c r="M76" s="395">
        <f t="shared" si="14"/>
        <v>663.07359207668276</v>
      </c>
      <c r="N76" s="395">
        <f t="shared" ref="N76:P76" si="15">(SUM(U64:U67)+SUM(U70:U72))/10^3</f>
        <v>692.12851849418757</v>
      </c>
      <c r="O76" s="395">
        <f t="shared" si="15"/>
        <v>725.65728648995855</v>
      </c>
      <c r="P76" s="395">
        <f t="shared" si="15"/>
        <v>760.87141214088354</v>
      </c>
    </row>
    <row r="77" spans="1:23" x14ac:dyDescent="0.3">
      <c r="A77" s="68"/>
      <c r="B77" s="69"/>
      <c r="C77" s="410"/>
      <c r="D77" s="69"/>
      <c r="E77" s="120"/>
      <c r="F77" s="121"/>
      <c r="G77" s="121"/>
      <c r="H77" s="121"/>
      <c r="I77" s="121"/>
      <c r="J77" s="121"/>
    </row>
    <row r="78" spans="1:23" ht="47.25" customHeight="1" x14ac:dyDescent="0.3">
      <c r="A78" s="656" t="s">
        <v>112</v>
      </c>
      <c r="B78" s="656"/>
      <c r="C78" s="392">
        <v>2005</v>
      </c>
      <c r="D78" s="392">
        <v>2006</v>
      </c>
      <c r="E78" s="501">
        <v>2007</v>
      </c>
      <c r="F78" s="501">
        <v>2008</v>
      </c>
      <c r="G78" s="501">
        <v>2009</v>
      </c>
      <c r="H78" s="501">
        <v>2010</v>
      </c>
      <c r="I78" s="501">
        <v>2011</v>
      </c>
      <c r="J78" s="501">
        <v>2012</v>
      </c>
      <c r="K78" s="501">
        <v>2013</v>
      </c>
      <c r="L78" s="501">
        <v>2014</v>
      </c>
      <c r="M78" s="501">
        <v>2015</v>
      </c>
      <c r="N78" s="513">
        <v>2016</v>
      </c>
      <c r="O78" s="513">
        <v>2017</v>
      </c>
      <c r="P78" s="513">
        <v>2018</v>
      </c>
      <c r="Q78" s="485"/>
    </row>
    <row r="79" spans="1:23" x14ac:dyDescent="0.3">
      <c r="A79" s="393"/>
      <c r="B79" s="394"/>
      <c r="C79" s="395">
        <f t="shared" ref="C79:P79" si="16">C76*21</f>
        <v>4158.3941055447131</v>
      </c>
      <c r="D79" s="395">
        <f t="shared" si="16"/>
        <v>4348.3257986471481</v>
      </c>
      <c r="E79" s="395">
        <f t="shared" si="16"/>
        <v>4538.257491749584</v>
      </c>
      <c r="F79" s="395">
        <f t="shared" si="16"/>
        <v>4728.1891848520181</v>
      </c>
      <c r="G79" s="395">
        <f t="shared" si="16"/>
        <v>4918.120877954454</v>
      </c>
      <c r="H79" s="395">
        <f t="shared" si="16"/>
        <v>5108.0525710568882</v>
      </c>
      <c r="I79" s="395">
        <f t="shared" si="16"/>
        <v>11380.570598362296</v>
      </c>
      <c r="J79" s="395">
        <f t="shared" si="16"/>
        <v>12016.564307174303</v>
      </c>
      <c r="K79" s="395">
        <f t="shared" si="16"/>
        <v>12652.558015986315</v>
      </c>
      <c r="L79" s="395">
        <f t="shared" si="16"/>
        <v>13288.551724798328</v>
      </c>
      <c r="M79" s="395">
        <f t="shared" si="16"/>
        <v>13924.545433610338</v>
      </c>
      <c r="N79" s="395">
        <f t="shared" si="16"/>
        <v>14534.69888837794</v>
      </c>
      <c r="O79" s="395">
        <f t="shared" si="16"/>
        <v>15238.80301628913</v>
      </c>
      <c r="P79" s="395">
        <f t="shared" si="16"/>
        <v>15978.299654958555</v>
      </c>
    </row>
    <row r="80" spans="1:23" x14ac:dyDescent="0.3">
      <c r="F80" s="123"/>
    </row>
    <row r="81" spans="2:6" x14ac:dyDescent="0.3">
      <c r="B81" s="57"/>
      <c r="C81" s="367"/>
      <c r="D81" s="57"/>
      <c r="E81" s="57"/>
    </row>
    <row r="82" spans="2:6" x14ac:dyDescent="0.3">
      <c r="B82" s="57"/>
      <c r="C82" s="124"/>
      <c r="D82" s="124"/>
      <c r="E82" s="124"/>
      <c r="F82" s="123"/>
    </row>
    <row r="83" spans="2:6" x14ac:dyDescent="0.3">
      <c r="B83" s="57"/>
      <c r="C83" s="124"/>
      <c r="D83" s="124"/>
      <c r="E83" s="124"/>
    </row>
  </sheetData>
  <mergeCells count="38">
    <mergeCell ref="A33:B33"/>
    <mergeCell ref="A48:D48"/>
    <mergeCell ref="A50:A54"/>
    <mergeCell ref="A61:B61"/>
    <mergeCell ref="A62:A63"/>
    <mergeCell ref="B62:B63"/>
    <mergeCell ref="C62:C63"/>
    <mergeCell ref="D62:D63"/>
    <mergeCell ref="E62:F63"/>
    <mergeCell ref="G62:H63"/>
    <mergeCell ref="I62:I63"/>
    <mergeCell ref="J62:W62"/>
    <mergeCell ref="A64:A67"/>
    <mergeCell ref="B64:B67"/>
    <mergeCell ref="C64:C67"/>
    <mergeCell ref="E64:F64"/>
    <mergeCell ref="G64:H64"/>
    <mergeCell ref="E65:F65"/>
    <mergeCell ref="G65:H65"/>
    <mergeCell ref="E66:F66"/>
    <mergeCell ref="G66:H66"/>
    <mergeCell ref="E67:F67"/>
    <mergeCell ref="G67:H67"/>
    <mergeCell ref="I68:I69"/>
    <mergeCell ref="J68:W68"/>
    <mergeCell ref="A70:A72"/>
    <mergeCell ref="B70:B72"/>
    <mergeCell ref="C70:C72"/>
    <mergeCell ref="A68:A69"/>
    <mergeCell ref="B68:B69"/>
    <mergeCell ref="C68:C69"/>
    <mergeCell ref="D68:D69"/>
    <mergeCell ref="E68:E69"/>
    <mergeCell ref="A75:B75"/>
    <mergeCell ref="A78:B78"/>
    <mergeCell ref="F68:F69"/>
    <mergeCell ref="G68:G69"/>
    <mergeCell ref="H68:H69"/>
  </mergeCells>
  <pageMargins left="0.25" right="0.25" top="0.75" bottom="0.75" header="0.3" footer="0.3"/>
  <pageSetup paperSize="9" scale="35" fitToHeight="0" orientation="landscape" horizontalDpi="4294967293" verticalDpi="4294967293"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rgb="FFFFC000"/>
    <pageSetUpPr fitToPage="1"/>
  </sheetPr>
  <dimension ref="A1:X48"/>
  <sheetViews>
    <sheetView topLeftCell="K1" zoomScale="85" zoomScaleNormal="85" zoomScalePageLayoutView="80" workbookViewId="0">
      <selection activeCell="M43" sqref="M43:P43"/>
    </sheetView>
  </sheetViews>
  <sheetFormatPr defaultColWidth="8.6640625" defaultRowHeight="15.6" x14ac:dyDescent="0.3"/>
  <cols>
    <col min="1" max="1" width="45.44140625" style="353" customWidth="1"/>
    <col min="2" max="4" width="19.6640625" style="122" customWidth="1"/>
    <col min="5" max="5" width="25.6640625" style="57" customWidth="1"/>
    <col min="6" max="6" width="24.33203125" style="57" customWidth="1"/>
    <col min="7" max="7" width="23" style="57" customWidth="1"/>
    <col min="8" max="8" width="22.33203125" style="57" customWidth="1"/>
    <col min="9" max="9" width="21.6640625" style="57" customWidth="1"/>
    <col min="10" max="10" width="21.33203125" style="57" customWidth="1"/>
    <col min="11" max="11" width="21.44140625" style="57" customWidth="1"/>
    <col min="12" max="12" width="20.6640625" style="57" customWidth="1"/>
    <col min="13" max="13" width="21.6640625" style="57" customWidth="1"/>
    <col min="14" max="14" width="23" style="57" customWidth="1"/>
    <col min="15" max="15" width="23.33203125" style="57" customWidth="1"/>
    <col min="16" max="16" width="22.88671875" style="57" customWidth="1"/>
    <col min="17" max="191" width="8.6640625" style="57"/>
    <col min="192" max="192" width="43.44140625" style="57" customWidth="1"/>
    <col min="193" max="199" width="18.6640625" style="57" customWidth="1"/>
    <col min="200" max="200" width="15.44140625" style="57" customWidth="1"/>
    <col min="201" max="201" width="12.33203125" style="57" customWidth="1"/>
    <col min="202" max="202" width="14.33203125" style="57" customWidth="1"/>
    <col min="203" max="203" width="12.33203125" style="57" customWidth="1"/>
    <col min="204" max="204" width="12.6640625" style="57" customWidth="1"/>
    <col min="205" max="206" width="12.44140625" style="57" customWidth="1"/>
    <col min="207" max="207" width="12.33203125" style="57" customWidth="1"/>
    <col min="208" max="213" width="11.44140625" style="57" bestFit="1" customWidth="1"/>
    <col min="214" max="214" width="13.6640625" style="57" bestFit="1" customWidth="1"/>
    <col min="215" max="219" width="11.44140625" style="57" bestFit="1" customWidth="1"/>
    <col min="220" max="220" width="11.6640625" style="57" customWidth="1"/>
    <col min="221" max="221" width="13.44140625" style="57" bestFit="1" customWidth="1"/>
    <col min="222" max="223" width="11.44140625" style="57" bestFit="1" customWidth="1"/>
    <col min="224" max="224" width="13.6640625" style="57" bestFit="1" customWidth="1"/>
    <col min="225" max="230" width="11.44140625" style="57" bestFit="1" customWidth="1"/>
    <col min="231" max="233" width="11.33203125" style="57" bestFit="1" customWidth="1"/>
    <col min="234" max="234" width="13.6640625" style="57" bestFit="1" customWidth="1"/>
    <col min="235" max="239" width="11.33203125" style="57" bestFit="1" customWidth="1"/>
    <col min="240" max="240" width="13.44140625" style="57" customWidth="1"/>
    <col min="241" max="241" width="11.33203125" style="57" bestFit="1" customWidth="1"/>
    <col min="242" max="242" width="15.33203125" style="57" customWidth="1"/>
    <col min="243" max="243" width="13.33203125" style="57" customWidth="1"/>
    <col min="244" max="244" width="15.6640625" style="57" customWidth="1"/>
    <col min="245" max="245" width="14.6640625" style="57" customWidth="1"/>
    <col min="246" max="246" width="19.33203125" style="57" customWidth="1"/>
    <col min="247" max="247" width="14" style="57" customWidth="1"/>
    <col min="248" max="248" width="15.6640625" style="57" customWidth="1"/>
    <col min="249" max="249" width="17" style="57" customWidth="1"/>
    <col min="250" max="250" width="16.33203125" style="57" customWidth="1"/>
    <col min="251" max="251" width="17.33203125" style="57" customWidth="1"/>
    <col min="252" max="253" width="8.6640625" style="57"/>
    <col min="254" max="254" width="13.6640625" style="57" bestFit="1" customWidth="1"/>
    <col min="255" max="16384" width="8.6640625" style="57"/>
  </cols>
  <sheetData>
    <row r="1" spans="1:24" x14ac:dyDescent="0.3">
      <c r="A1" s="325"/>
      <c r="B1" s="56"/>
      <c r="C1" s="56"/>
      <c r="D1" s="56"/>
      <c r="E1" s="55"/>
      <c r="F1" s="55"/>
      <c r="G1" s="55"/>
      <c r="H1" s="326"/>
      <c r="I1" s="327"/>
      <c r="J1" s="55"/>
    </row>
    <row r="2" spans="1:24" s="63" customFormat="1" x14ac:dyDescent="0.3">
      <c r="A2" s="297" t="s">
        <v>44</v>
      </c>
      <c r="B2" s="59" t="s">
        <v>208</v>
      </c>
      <c r="C2" s="60">
        <v>2005</v>
      </c>
      <c r="D2" s="60">
        <v>2006</v>
      </c>
      <c r="E2" s="60">
        <v>2007</v>
      </c>
      <c r="F2" s="60">
        <v>2008</v>
      </c>
      <c r="G2" s="60">
        <v>2009</v>
      </c>
      <c r="H2" s="60">
        <v>2010</v>
      </c>
      <c r="I2" s="60">
        <v>2011</v>
      </c>
      <c r="J2" s="60">
        <v>2012</v>
      </c>
      <c r="K2" s="60">
        <v>2013</v>
      </c>
      <c r="L2" s="60">
        <v>2014</v>
      </c>
      <c r="M2" s="60">
        <v>2015</v>
      </c>
      <c r="N2" s="60">
        <v>2016</v>
      </c>
      <c r="O2" s="60">
        <v>2017</v>
      </c>
      <c r="P2" s="61">
        <v>2018</v>
      </c>
    </row>
    <row r="3" spans="1:24" s="66" customFormat="1" x14ac:dyDescent="0.3">
      <c r="A3" s="328"/>
      <c r="B3" s="65"/>
      <c r="C3" s="329">
        <f>'Urban population'!G11</f>
        <v>94515.799999999988</v>
      </c>
      <c r="D3" s="329">
        <f>'Urban population'!H11</f>
        <v>105528.99999999999</v>
      </c>
      <c r="E3" s="329">
        <f>'Urban population'!I11</f>
        <v>116542.19999999998</v>
      </c>
      <c r="F3" s="329">
        <f>'Urban population'!J11</f>
        <v>127555.39999999998</v>
      </c>
      <c r="G3" s="329">
        <f>'Urban population'!K11</f>
        <v>138568.59999999998</v>
      </c>
      <c r="H3" s="329">
        <f>'Urban population'!L11</f>
        <v>149581.79999999999</v>
      </c>
      <c r="I3" s="329">
        <f>'Urban population'!M11</f>
        <v>160595</v>
      </c>
      <c r="J3" s="329">
        <f>'Urban population'!N11</f>
        <v>195643.74569486553</v>
      </c>
      <c r="K3" s="329">
        <f>'Urban population'!O11</f>
        <v>230692.49138973106</v>
      </c>
      <c r="L3" s="329">
        <f>'Urban population'!P11</f>
        <v>265741.23708459659</v>
      </c>
      <c r="M3" s="329">
        <f>'Urban population'!Q11</f>
        <v>300789.98277946212</v>
      </c>
      <c r="N3" s="329">
        <f>'Urban population'!R11</f>
        <v>335838.72847432765</v>
      </c>
      <c r="O3" s="329">
        <f>'Urban population'!S11</f>
        <v>370887.47416919318</v>
      </c>
      <c r="P3" s="330">
        <f>'Urban population'!T11</f>
        <v>405936.21986405872</v>
      </c>
    </row>
    <row r="4" spans="1:24" s="66" customFormat="1" x14ac:dyDescent="0.3">
      <c r="A4" s="331"/>
      <c r="B4" s="69"/>
      <c r="D4" s="69"/>
      <c r="E4" s="67"/>
      <c r="F4" s="67"/>
      <c r="G4" s="67"/>
      <c r="H4" s="67"/>
      <c r="I4" s="67"/>
      <c r="J4" s="332"/>
      <c r="N4" s="380"/>
    </row>
    <row r="5" spans="1:24" s="66" customFormat="1" x14ac:dyDescent="0.3">
      <c r="A5" s="331"/>
      <c r="B5" s="69"/>
      <c r="C5" s="69"/>
      <c r="D5" s="69"/>
      <c r="E5" s="70"/>
      <c r="F5" s="70"/>
      <c r="G5" s="70"/>
      <c r="H5" s="70"/>
      <c r="I5" s="333"/>
      <c r="J5" s="70"/>
      <c r="N5" s="380"/>
    </row>
    <row r="6" spans="1:24" s="66" customFormat="1" x14ac:dyDescent="0.3">
      <c r="A6" s="297" t="s">
        <v>45</v>
      </c>
      <c r="B6" s="59" t="s">
        <v>46</v>
      </c>
      <c r="C6" s="60">
        <v>2005</v>
      </c>
      <c r="D6" s="60">
        <v>2006</v>
      </c>
      <c r="E6" s="60">
        <v>2007</v>
      </c>
      <c r="F6" s="60">
        <v>2008</v>
      </c>
      <c r="G6" s="60">
        <v>2009</v>
      </c>
      <c r="H6" s="60">
        <v>2010</v>
      </c>
      <c r="I6" s="60">
        <v>2011</v>
      </c>
      <c r="J6" s="60">
        <v>2012</v>
      </c>
      <c r="K6" s="60">
        <v>2013</v>
      </c>
      <c r="L6" s="61">
        <v>2014</v>
      </c>
      <c r="M6" s="60">
        <v>2015</v>
      </c>
      <c r="N6" s="60">
        <v>2016</v>
      </c>
      <c r="O6" s="60">
        <v>2017</v>
      </c>
      <c r="P6" s="61">
        <v>2018</v>
      </c>
    </row>
    <row r="7" spans="1:24" s="66" customFormat="1" x14ac:dyDescent="0.3">
      <c r="A7" s="328"/>
      <c r="B7" s="65"/>
      <c r="C7" s="313">
        <f>'Protein intake'!$B$15/1000*365</f>
        <v>18.9435</v>
      </c>
      <c r="D7" s="313">
        <f>'Protein intake'!$B$15/1000*365</f>
        <v>18.9435</v>
      </c>
      <c r="E7" s="313">
        <f>'Protein intake'!$B$15/1000*365</f>
        <v>18.9435</v>
      </c>
      <c r="F7" s="313">
        <f>'Protein intake'!$B$15/1000*365</f>
        <v>18.9435</v>
      </c>
      <c r="G7" s="313">
        <f>'Protein intake'!$F$15/1000*365</f>
        <v>19.016499999999997</v>
      </c>
      <c r="H7" s="313">
        <f>'Protein intake'!$F$15/1000*365</f>
        <v>19.016499999999997</v>
      </c>
      <c r="I7" s="313">
        <f>'Protein intake'!$L$15/1000*365</f>
        <v>18.961750000000002</v>
      </c>
      <c r="J7" s="313">
        <f>'Protein intake'!$L$15/1000*365</f>
        <v>18.961750000000002</v>
      </c>
      <c r="K7" s="313">
        <f>'Protein intake'!$L$15/1000*365</f>
        <v>18.961750000000002</v>
      </c>
      <c r="L7" s="314">
        <f>'Protein intake'!$L$15/1000*365</f>
        <v>18.961750000000002</v>
      </c>
      <c r="M7" s="313">
        <f>'Protein intake'!$L$15/1000*365</f>
        <v>18.961750000000002</v>
      </c>
      <c r="N7" s="313">
        <f>'Protein intake'!$L$15/1000*365</f>
        <v>18.961750000000002</v>
      </c>
      <c r="O7" s="313">
        <f>'Protein intake'!$L$15/1000*365</f>
        <v>18.961750000000002</v>
      </c>
      <c r="P7" s="313">
        <f>'Protein intake'!$L$15/1000*365</f>
        <v>18.961750000000002</v>
      </c>
      <c r="Q7" s="494"/>
    </row>
    <row r="8" spans="1:24" s="66" customFormat="1" x14ac:dyDescent="0.3">
      <c r="A8" s="331"/>
      <c r="B8" s="69"/>
      <c r="C8" s="335"/>
      <c r="D8" s="69"/>
      <c r="E8" s="75"/>
      <c r="F8" s="75"/>
      <c r="G8" s="75"/>
      <c r="H8" s="75"/>
      <c r="I8" s="75"/>
      <c r="J8" s="75"/>
      <c r="N8" s="380"/>
    </row>
    <row r="9" spans="1:24" s="66" customFormat="1" x14ac:dyDescent="0.3">
      <c r="A9" s="331"/>
      <c r="B9" s="76"/>
      <c r="C9" s="76"/>
      <c r="D9" s="76"/>
      <c r="E9" s="70"/>
      <c r="F9" s="70"/>
      <c r="G9" s="70"/>
      <c r="H9" s="70"/>
      <c r="I9" s="70"/>
      <c r="J9" s="70"/>
      <c r="N9" s="380"/>
    </row>
    <row r="10" spans="1:24" s="63" customFormat="1" ht="30" customHeight="1" x14ac:dyDescent="0.3">
      <c r="A10" s="297" t="s">
        <v>335</v>
      </c>
      <c r="B10" s="59"/>
      <c r="C10" s="60">
        <v>2005</v>
      </c>
      <c r="D10" s="60">
        <v>2006</v>
      </c>
      <c r="E10" s="60">
        <v>2007</v>
      </c>
      <c r="F10" s="60">
        <v>2008</v>
      </c>
      <c r="G10" s="60">
        <v>2009</v>
      </c>
      <c r="H10" s="60">
        <v>2010</v>
      </c>
      <c r="I10" s="60">
        <v>2011</v>
      </c>
      <c r="J10" s="60">
        <v>2012</v>
      </c>
      <c r="K10" s="60">
        <v>2013</v>
      </c>
      <c r="L10" s="60">
        <v>2014</v>
      </c>
      <c r="M10" s="60">
        <v>2015</v>
      </c>
      <c r="N10" s="60">
        <v>2016</v>
      </c>
      <c r="O10" s="60">
        <v>2017</v>
      </c>
      <c r="P10" s="61">
        <v>2018</v>
      </c>
      <c r="Q10" s="66"/>
      <c r="R10" s="66"/>
      <c r="S10" s="66"/>
      <c r="T10" s="66"/>
      <c r="U10" s="66"/>
      <c r="V10" s="66"/>
      <c r="W10" s="66"/>
      <c r="X10" s="66"/>
    </row>
    <row r="11" spans="1:24" ht="15.75" customHeight="1" x14ac:dyDescent="0.3">
      <c r="A11" s="336"/>
      <c r="B11" s="78"/>
      <c r="C11" s="41">
        <v>0.16</v>
      </c>
      <c r="D11" s="41">
        <v>0.16</v>
      </c>
      <c r="E11" s="42">
        <v>0.16</v>
      </c>
      <c r="F11" s="42">
        <v>0.16</v>
      </c>
      <c r="G11" s="42">
        <v>0.16</v>
      </c>
      <c r="H11" s="42">
        <v>0.16</v>
      </c>
      <c r="I11" s="42">
        <v>0.16</v>
      </c>
      <c r="J11" s="42">
        <v>0.16</v>
      </c>
      <c r="K11" s="43">
        <v>0.16</v>
      </c>
      <c r="L11" s="43">
        <v>0.16</v>
      </c>
      <c r="M11" s="43">
        <v>0.16</v>
      </c>
      <c r="N11" s="43">
        <v>0.16</v>
      </c>
      <c r="O11" s="43">
        <v>0.16</v>
      </c>
      <c r="P11" s="43">
        <v>0.16</v>
      </c>
      <c r="Q11" s="494"/>
      <c r="R11" s="66"/>
      <c r="S11" s="66"/>
      <c r="T11" s="66"/>
      <c r="U11" s="66"/>
      <c r="V11" s="66"/>
      <c r="W11" s="66"/>
      <c r="X11" s="66"/>
    </row>
    <row r="12" spans="1:24" ht="15.75" customHeight="1" x14ac:dyDescent="0.3">
      <c r="A12" s="338"/>
      <c r="B12" s="76"/>
      <c r="C12" s="76"/>
      <c r="D12" s="76"/>
      <c r="E12" s="75"/>
      <c r="F12" s="75"/>
      <c r="G12" s="75"/>
      <c r="H12" s="75"/>
      <c r="I12" s="75"/>
      <c r="J12" s="75"/>
      <c r="N12" s="380"/>
      <c r="O12" s="66"/>
      <c r="P12" s="66"/>
      <c r="Q12" s="66"/>
      <c r="R12" s="66"/>
      <c r="S12" s="66"/>
      <c r="T12" s="66"/>
      <c r="U12" s="66"/>
      <c r="V12" s="66"/>
      <c r="W12" s="66"/>
      <c r="X12" s="66"/>
    </row>
    <row r="13" spans="1:24" x14ac:dyDescent="0.3">
      <c r="A13" s="338"/>
      <c r="B13" s="76"/>
      <c r="C13" s="76"/>
      <c r="D13" s="76"/>
      <c r="E13" s="75"/>
      <c r="F13" s="81"/>
      <c r="G13" s="81"/>
      <c r="H13" s="81"/>
      <c r="I13" s="81"/>
      <c r="J13" s="81"/>
      <c r="N13" s="380"/>
      <c r="O13" s="66"/>
      <c r="P13" s="66"/>
      <c r="Q13" s="66"/>
      <c r="R13" s="66"/>
      <c r="S13" s="66"/>
      <c r="T13" s="66"/>
      <c r="U13" s="66"/>
      <c r="V13" s="66"/>
      <c r="W13" s="66"/>
      <c r="X13" s="66"/>
    </row>
    <row r="14" spans="1:24" ht="33.6" x14ac:dyDescent="0.3">
      <c r="A14" s="297" t="s">
        <v>336</v>
      </c>
      <c r="B14" s="59"/>
      <c r="C14" s="60">
        <v>2005</v>
      </c>
      <c r="D14" s="60">
        <v>2006</v>
      </c>
      <c r="E14" s="60">
        <v>2007</v>
      </c>
      <c r="F14" s="60">
        <v>2008</v>
      </c>
      <c r="G14" s="60">
        <v>2009</v>
      </c>
      <c r="H14" s="60">
        <v>2010</v>
      </c>
      <c r="I14" s="60">
        <v>2011</v>
      </c>
      <c r="J14" s="60">
        <v>2012</v>
      </c>
      <c r="K14" s="60">
        <v>2013</v>
      </c>
      <c r="L14" s="60">
        <v>2014</v>
      </c>
      <c r="M14" s="60">
        <v>2015</v>
      </c>
      <c r="N14" s="60">
        <v>2016</v>
      </c>
      <c r="O14" s="60">
        <v>2017</v>
      </c>
      <c r="P14" s="61">
        <v>2018</v>
      </c>
      <c r="Q14" s="66"/>
      <c r="R14" s="66"/>
      <c r="S14" s="66"/>
      <c r="T14" s="66"/>
      <c r="U14" s="66"/>
      <c r="V14" s="66"/>
      <c r="W14" s="66"/>
      <c r="X14" s="66"/>
    </row>
    <row r="15" spans="1:24" ht="15.75" customHeight="1" x14ac:dyDescent="0.3">
      <c r="A15" s="336"/>
      <c r="B15" s="78"/>
      <c r="C15" s="74">
        <v>1.4</v>
      </c>
      <c r="D15" s="74">
        <v>1.4</v>
      </c>
      <c r="E15" s="74">
        <v>1.4</v>
      </c>
      <c r="F15" s="74">
        <v>1.4</v>
      </c>
      <c r="G15" s="74">
        <v>1.4</v>
      </c>
      <c r="H15" s="74">
        <v>1.4</v>
      </c>
      <c r="I15" s="74">
        <v>1.4</v>
      </c>
      <c r="J15" s="74">
        <v>1.4</v>
      </c>
      <c r="K15" s="145">
        <v>1.4</v>
      </c>
      <c r="L15" s="145">
        <v>1.4</v>
      </c>
      <c r="M15" s="145">
        <v>1.4</v>
      </c>
      <c r="N15" s="145">
        <v>1.4</v>
      </c>
      <c r="O15" s="145">
        <v>1.4</v>
      </c>
      <c r="P15" s="146">
        <v>1.4</v>
      </c>
      <c r="Q15" s="66"/>
      <c r="R15" s="66"/>
      <c r="S15" s="66"/>
      <c r="T15" s="66"/>
      <c r="U15" s="66"/>
      <c r="V15" s="66"/>
      <c r="W15" s="66"/>
      <c r="X15" s="66"/>
    </row>
    <row r="16" spans="1:24" ht="15.75" customHeight="1" x14ac:dyDescent="0.3">
      <c r="A16" s="338"/>
      <c r="B16" s="76"/>
      <c r="C16" s="76"/>
      <c r="D16" s="76"/>
      <c r="E16" s="75"/>
      <c r="F16" s="75"/>
      <c r="G16" s="75"/>
      <c r="H16" s="75"/>
      <c r="I16" s="75"/>
      <c r="J16" s="75"/>
      <c r="N16" s="380"/>
      <c r="O16" s="66"/>
      <c r="P16" s="66"/>
      <c r="Q16" s="66"/>
      <c r="R16" s="66"/>
      <c r="S16" s="66"/>
      <c r="T16" s="66"/>
      <c r="U16" s="66"/>
      <c r="V16" s="66"/>
      <c r="W16" s="66"/>
      <c r="X16" s="66"/>
    </row>
    <row r="17" spans="1:17" x14ac:dyDescent="0.3">
      <c r="A17" s="338"/>
      <c r="B17" s="76"/>
      <c r="C17" s="76"/>
      <c r="D17" s="76"/>
      <c r="E17" s="82"/>
      <c r="F17" s="82"/>
      <c r="G17" s="82"/>
      <c r="H17" s="82"/>
      <c r="I17" s="82"/>
      <c r="J17" s="82"/>
      <c r="N17" s="55"/>
    </row>
    <row r="18" spans="1:17" s="63" customFormat="1" ht="51.6" x14ac:dyDescent="0.3">
      <c r="A18" s="297" t="s">
        <v>337</v>
      </c>
      <c r="B18" s="59"/>
      <c r="C18" s="60">
        <v>2005</v>
      </c>
      <c r="D18" s="60">
        <v>2006</v>
      </c>
      <c r="E18" s="60">
        <v>2007</v>
      </c>
      <c r="F18" s="60">
        <v>2008</v>
      </c>
      <c r="G18" s="60">
        <v>2009</v>
      </c>
      <c r="H18" s="60">
        <v>2010</v>
      </c>
      <c r="I18" s="60">
        <v>2011</v>
      </c>
      <c r="J18" s="60">
        <v>2012</v>
      </c>
      <c r="K18" s="60">
        <v>2013</v>
      </c>
      <c r="L18" s="60">
        <v>2014</v>
      </c>
      <c r="M18" s="60">
        <v>2015</v>
      </c>
      <c r="N18" s="60">
        <v>2016</v>
      </c>
      <c r="O18" s="60">
        <v>2017</v>
      </c>
      <c r="P18" s="61">
        <v>2018</v>
      </c>
    </row>
    <row r="19" spans="1:17" x14ac:dyDescent="0.3">
      <c r="A19" s="336"/>
      <c r="B19" s="78"/>
      <c r="C19" s="41">
        <v>1.25</v>
      </c>
      <c r="D19" s="41">
        <v>1.25</v>
      </c>
      <c r="E19" s="42">
        <v>1.25</v>
      </c>
      <c r="F19" s="42">
        <v>1.25</v>
      </c>
      <c r="G19" s="42">
        <v>1.25</v>
      </c>
      <c r="H19" s="42">
        <v>1.25</v>
      </c>
      <c r="I19" s="42">
        <v>1.25</v>
      </c>
      <c r="J19" s="42">
        <v>1.25</v>
      </c>
      <c r="K19" s="43">
        <v>1.25</v>
      </c>
      <c r="L19" s="43">
        <v>1.25</v>
      </c>
      <c r="M19" s="43">
        <v>1.25</v>
      </c>
      <c r="N19" s="43">
        <v>1.25</v>
      </c>
      <c r="O19" s="43">
        <v>1.25</v>
      </c>
      <c r="P19" s="43">
        <v>1.25</v>
      </c>
      <c r="Q19" s="466"/>
    </row>
    <row r="20" spans="1:17" x14ac:dyDescent="0.3">
      <c r="A20" s="338"/>
      <c r="B20" s="76"/>
      <c r="C20" s="76"/>
      <c r="D20" s="76"/>
      <c r="E20" s="75"/>
      <c r="F20" s="75"/>
      <c r="G20" s="75"/>
      <c r="H20" s="75"/>
      <c r="I20" s="75"/>
      <c r="J20" s="75"/>
      <c r="N20" s="55"/>
    </row>
    <row r="21" spans="1:17" x14ac:dyDescent="0.3">
      <c r="A21" s="338"/>
      <c r="B21" s="76"/>
      <c r="C21" s="76"/>
      <c r="D21" s="76"/>
      <c r="E21" s="82"/>
      <c r="F21" s="82"/>
      <c r="G21" s="82"/>
      <c r="H21" s="82"/>
      <c r="I21" s="82"/>
      <c r="J21" s="82"/>
      <c r="N21" s="55"/>
    </row>
    <row r="22" spans="1:17" s="49" customFormat="1" ht="15.75" customHeight="1" x14ac:dyDescent="0.3">
      <c r="A22" s="297" t="s">
        <v>338</v>
      </c>
      <c r="B22" s="298"/>
      <c r="C22" s="50"/>
      <c r="D22" s="50"/>
      <c r="E22" s="91"/>
      <c r="F22" s="91"/>
      <c r="G22" s="91"/>
      <c r="H22" s="91"/>
      <c r="I22" s="91"/>
      <c r="J22" s="91"/>
      <c r="N22" s="89"/>
    </row>
    <row r="23" spans="1:17" s="49" customFormat="1" ht="15.75" customHeight="1" x14ac:dyDescent="0.3">
      <c r="A23" s="94">
        <v>0</v>
      </c>
      <c r="B23" s="93" t="s">
        <v>47</v>
      </c>
      <c r="C23" s="50"/>
      <c r="D23" s="50"/>
      <c r="E23" s="51"/>
      <c r="F23" s="48"/>
      <c r="G23" s="48"/>
      <c r="H23" s="48"/>
      <c r="I23" s="48"/>
      <c r="J23" s="48"/>
      <c r="N23" s="89"/>
    </row>
    <row r="24" spans="1:17" s="49" customFormat="1" ht="15.75" customHeight="1" x14ac:dyDescent="0.3">
      <c r="A24" s="339"/>
      <c r="B24" s="50"/>
      <c r="C24" s="50"/>
      <c r="D24" s="50"/>
      <c r="E24" s="51"/>
      <c r="F24" s="48"/>
      <c r="G24" s="48"/>
      <c r="H24" s="48"/>
      <c r="I24" s="48"/>
      <c r="J24" s="48"/>
      <c r="N24" s="89"/>
    </row>
    <row r="25" spans="1:17" s="49" customFormat="1" ht="15.75" customHeight="1" x14ac:dyDescent="0.3">
      <c r="A25" s="339"/>
      <c r="B25" s="50"/>
      <c r="C25" s="50"/>
      <c r="D25" s="50"/>
      <c r="E25" s="51"/>
      <c r="F25" s="48"/>
      <c r="G25" s="48"/>
      <c r="H25" s="48"/>
      <c r="I25" s="48"/>
      <c r="J25" s="48"/>
      <c r="N25" s="89"/>
    </row>
    <row r="26" spans="1:17" ht="33.6" x14ac:dyDescent="0.3">
      <c r="A26" s="297" t="s">
        <v>339</v>
      </c>
      <c r="B26" s="115" t="s">
        <v>47</v>
      </c>
      <c r="C26" s="60">
        <v>2005</v>
      </c>
      <c r="D26" s="60">
        <v>2006</v>
      </c>
      <c r="E26" s="60">
        <v>2007</v>
      </c>
      <c r="F26" s="60">
        <v>2008</v>
      </c>
      <c r="G26" s="60">
        <v>2009</v>
      </c>
      <c r="H26" s="60">
        <v>2010</v>
      </c>
      <c r="I26" s="60">
        <v>2011</v>
      </c>
      <c r="J26" s="60">
        <v>2012</v>
      </c>
      <c r="K26" s="60">
        <v>2013</v>
      </c>
      <c r="L26" s="60">
        <v>2014</v>
      </c>
      <c r="M26" s="60">
        <v>2015</v>
      </c>
      <c r="N26" s="60">
        <v>2016</v>
      </c>
      <c r="O26" s="60">
        <v>2017</v>
      </c>
      <c r="P26" s="61">
        <v>2018</v>
      </c>
    </row>
    <row r="27" spans="1:17" s="49" customFormat="1" x14ac:dyDescent="0.3">
      <c r="A27" s="340"/>
      <c r="B27" s="84"/>
      <c r="C27" s="315">
        <f>(C3*C7*C11*C15*C19)-$A$23</f>
        <v>501328.81604399998</v>
      </c>
      <c r="D27" s="315">
        <f t="shared" ref="D27:L27" si="0">(D3*D7*D11*D15*D19)-$A$23</f>
        <v>559744.81121999992</v>
      </c>
      <c r="E27" s="315">
        <f t="shared" si="0"/>
        <v>618160.80639599985</v>
      </c>
      <c r="F27" s="315">
        <f t="shared" si="0"/>
        <v>676576.80157199979</v>
      </c>
      <c r="G27" s="315">
        <f t="shared" si="0"/>
        <v>737825.1389319998</v>
      </c>
      <c r="H27" s="315">
        <f t="shared" si="0"/>
        <v>796466.24391599977</v>
      </c>
      <c r="I27" s="315">
        <f t="shared" si="0"/>
        <v>852645.42755000002</v>
      </c>
      <c r="J27" s="315">
        <f t="shared" si="0"/>
        <v>1038729.3825802929</v>
      </c>
      <c r="K27" s="315">
        <f t="shared" si="0"/>
        <v>1224813.3376105854</v>
      </c>
      <c r="L27" s="315">
        <f t="shared" si="0"/>
        <v>1410897.2926408779</v>
      </c>
      <c r="M27" s="315">
        <f>(M3*M7*M11*M15*M19)-$A$23</f>
        <v>1596981.2476711706</v>
      </c>
      <c r="N27" s="315">
        <f t="shared" ref="N27:P27" si="1">(N3*N7*N11*N15*N19)-$A$23</f>
        <v>1783065.2027014631</v>
      </c>
      <c r="O27" s="315">
        <f t="shared" si="1"/>
        <v>1969149.1577317561</v>
      </c>
      <c r="P27" s="315">
        <f t="shared" si="1"/>
        <v>2155233.1127620484</v>
      </c>
      <c r="Q27" s="465"/>
    </row>
    <row r="28" spans="1:17" s="49" customFormat="1" x14ac:dyDescent="0.3">
      <c r="A28" s="341"/>
      <c r="B28" s="85"/>
      <c r="C28" s="85"/>
      <c r="D28" s="85"/>
      <c r="E28" s="86"/>
      <c r="F28" s="86"/>
      <c r="G28" s="86"/>
      <c r="H28" s="86"/>
      <c r="I28" s="86"/>
      <c r="J28" s="86"/>
      <c r="N28" s="89"/>
    </row>
    <row r="29" spans="1:17" s="49" customFormat="1" x14ac:dyDescent="0.3">
      <c r="A29" s="341"/>
      <c r="B29" s="85"/>
      <c r="C29" s="85"/>
      <c r="D29" s="85"/>
      <c r="E29" s="87"/>
      <c r="F29" s="87"/>
      <c r="G29" s="87"/>
      <c r="H29" s="87"/>
      <c r="I29" s="87"/>
      <c r="J29" s="87"/>
      <c r="N29" s="89"/>
    </row>
    <row r="30" spans="1:17" ht="33.6" x14ac:dyDescent="0.3">
      <c r="A30" s="297" t="s">
        <v>340</v>
      </c>
      <c r="B30" s="59" t="s">
        <v>48</v>
      </c>
      <c r="C30" s="60">
        <v>2005</v>
      </c>
      <c r="D30" s="60">
        <v>2006</v>
      </c>
      <c r="E30" s="60">
        <v>2007</v>
      </c>
      <c r="F30" s="60">
        <v>2008</v>
      </c>
      <c r="G30" s="60">
        <v>2009</v>
      </c>
      <c r="H30" s="60">
        <v>2010</v>
      </c>
      <c r="I30" s="60">
        <v>2011</v>
      </c>
      <c r="J30" s="60">
        <v>2012</v>
      </c>
      <c r="K30" s="60">
        <v>2013</v>
      </c>
      <c r="L30" s="60">
        <v>2014</v>
      </c>
      <c r="M30" s="60">
        <v>2015</v>
      </c>
      <c r="N30" s="60">
        <v>2016</v>
      </c>
      <c r="O30" s="60">
        <v>2017</v>
      </c>
      <c r="P30" s="61">
        <v>2018</v>
      </c>
    </row>
    <row r="31" spans="1:17" s="49" customFormat="1" x14ac:dyDescent="0.3">
      <c r="A31" s="342"/>
      <c r="B31" s="343"/>
      <c r="C31" s="315">
        <v>5.0000000000000001E-3</v>
      </c>
      <c r="D31" s="315">
        <v>5.0000000000000001E-3</v>
      </c>
      <c r="E31" s="315">
        <v>5.0000000000000001E-3</v>
      </c>
      <c r="F31" s="315">
        <v>5.0000000000000001E-3</v>
      </c>
      <c r="G31" s="315">
        <v>5.0000000000000001E-3</v>
      </c>
      <c r="H31" s="315">
        <v>5.0000000000000001E-3</v>
      </c>
      <c r="I31" s="315">
        <v>5.0000000000000001E-3</v>
      </c>
      <c r="J31" s="315">
        <v>5.0000000000000001E-3</v>
      </c>
      <c r="K31" s="315">
        <v>5.0000000000000001E-3</v>
      </c>
      <c r="L31" s="315">
        <v>5.0000000000000001E-3</v>
      </c>
      <c r="M31" s="315">
        <v>5.0000000000000001E-3</v>
      </c>
      <c r="N31" s="315">
        <v>5.0000000000000001E-3</v>
      </c>
      <c r="O31" s="315">
        <v>5.0000000000000001E-3</v>
      </c>
      <c r="P31" s="315">
        <v>5.0000000000000001E-3</v>
      </c>
      <c r="Q31" s="465"/>
    </row>
    <row r="32" spans="1:17" s="49" customFormat="1" x14ac:dyDescent="0.3">
      <c r="A32" s="344"/>
      <c r="B32" s="90"/>
      <c r="C32" s="90"/>
      <c r="D32" s="90"/>
      <c r="E32" s="86"/>
      <c r="F32" s="86"/>
      <c r="G32" s="86"/>
      <c r="H32" s="86"/>
      <c r="I32" s="86"/>
      <c r="J32" s="86"/>
      <c r="N32" s="89"/>
    </row>
    <row r="33" spans="1:17" s="49" customFormat="1" ht="15.75" customHeight="1" x14ac:dyDescent="0.3">
      <c r="A33" s="344"/>
      <c r="B33" s="89"/>
      <c r="C33" s="89"/>
      <c r="D33" s="89"/>
      <c r="E33" s="51"/>
      <c r="F33" s="51"/>
      <c r="G33" s="51"/>
      <c r="H33" s="51"/>
      <c r="I33" s="51"/>
      <c r="J33" s="51"/>
      <c r="N33" s="89"/>
    </row>
    <row r="34" spans="1:17" s="49" customFormat="1" ht="15" customHeight="1" x14ac:dyDescent="0.3">
      <c r="A34" s="345" t="s">
        <v>49</v>
      </c>
      <c r="B34" s="346"/>
      <c r="C34" s="346"/>
      <c r="D34" s="346"/>
      <c r="E34" s="51"/>
      <c r="F34" s="51"/>
      <c r="G34" s="51"/>
      <c r="H34" s="51"/>
      <c r="I34" s="51"/>
      <c r="J34" s="51"/>
      <c r="N34" s="89"/>
    </row>
    <row r="35" spans="1:17" s="49" customFormat="1" x14ac:dyDescent="0.3">
      <c r="A35" s="347">
        <f>44/28</f>
        <v>1.5714285714285714</v>
      </c>
      <c r="B35" s="85"/>
      <c r="C35" s="85"/>
      <c r="D35" s="85"/>
      <c r="E35" s="51"/>
      <c r="F35" s="51"/>
      <c r="G35" s="51"/>
      <c r="H35" s="51"/>
      <c r="I35" s="51"/>
      <c r="J35" s="51"/>
      <c r="N35" s="89"/>
    </row>
    <row r="36" spans="1:17" s="49" customFormat="1" x14ac:dyDescent="0.3">
      <c r="A36" s="97"/>
      <c r="B36" s="89"/>
      <c r="C36" s="89"/>
      <c r="D36" s="89"/>
      <c r="E36" s="51"/>
      <c r="F36" s="51"/>
      <c r="G36" s="51"/>
      <c r="H36" s="51"/>
      <c r="I36" s="51"/>
      <c r="J36" s="51"/>
      <c r="N36" s="89"/>
    </row>
    <row r="37" spans="1:17" s="49" customFormat="1" x14ac:dyDescent="0.3">
      <c r="A37" s="344"/>
      <c r="B37" s="90"/>
      <c r="C37" s="90"/>
      <c r="D37" s="90"/>
      <c r="E37" s="51"/>
      <c r="F37" s="51"/>
      <c r="G37" s="51"/>
      <c r="H37" s="51"/>
      <c r="I37" s="51"/>
      <c r="J37" s="51"/>
      <c r="N37" s="89"/>
    </row>
    <row r="38" spans="1:17" ht="47.25" customHeight="1" x14ac:dyDescent="0.3">
      <c r="A38" s="681" t="s">
        <v>115</v>
      </c>
      <c r="B38" s="682"/>
      <c r="C38" s="60">
        <v>2005</v>
      </c>
      <c r="D38" s="60">
        <v>2006</v>
      </c>
      <c r="E38" s="348">
        <v>2007</v>
      </c>
      <c r="F38" s="348">
        <v>2008</v>
      </c>
      <c r="G38" s="348">
        <v>2009</v>
      </c>
      <c r="H38" s="348">
        <v>2010</v>
      </c>
      <c r="I38" s="348">
        <v>2011</v>
      </c>
      <c r="J38" s="348">
        <v>2012</v>
      </c>
      <c r="K38" s="60">
        <v>2013</v>
      </c>
      <c r="L38" s="60">
        <v>2014</v>
      </c>
      <c r="M38" s="60">
        <v>2015</v>
      </c>
      <c r="N38" s="60">
        <v>2016</v>
      </c>
      <c r="O38" s="60">
        <v>2017</v>
      </c>
      <c r="P38" s="61">
        <v>2018</v>
      </c>
    </row>
    <row r="39" spans="1:17" x14ac:dyDescent="0.3">
      <c r="A39" s="328"/>
      <c r="B39" s="65"/>
      <c r="C39" s="349">
        <f>C27*C31*$A$35/10^3</f>
        <v>3.9390121260599997</v>
      </c>
      <c r="D39" s="349">
        <f t="shared" ref="D39:L39" si="2">D27*D31*$A$35/10^3</f>
        <v>4.3979949452999989</v>
      </c>
      <c r="E39" s="349">
        <f t="shared" si="2"/>
        <v>4.856977764539999</v>
      </c>
      <c r="F39" s="349">
        <f t="shared" si="2"/>
        <v>5.315960583779999</v>
      </c>
      <c r="G39" s="349">
        <f t="shared" si="2"/>
        <v>5.7971975201799983</v>
      </c>
      <c r="H39" s="349">
        <f t="shared" si="2"/>
        <v>6.2579490593399987</v>
      </c>
      <c r="I39" s="349">
        <f t="shared" si="2"/>
        <v>6.6993569307500005</v>
      </c>
      <c r="J39" s="349">
        <f t="shared" si="2"/>
        <v>8.1614451488451589</v>
      </c>
      <c r="K39" s="349">
        <f t="shared" si="2"/>
        <v>9.6235333669403129</v>
      </c>
      <c r="L39" s="349">
        <f t="shared" si="2"/>
        <v>11.085621585035469</v>
      </c>
      <c r="M39" s="349">
        <f>M27*M31*$A$35/10^3</f>
        <v>12.547709803130626</v>
      </c>
      <c r="N39" s="349">
        <f t="shared" ref="N39:P39" si="3">N27*N31*$A$35/10^3</f>
        <v>14.009798021225782</v>
      </c>
      <c r="O39" s="349">
        <f t="shared" si="3"/>
        <v>15.47188623932094</v>
      </c>
      <c r="P39" s="349">
        <f t="shared" si="3"/>
        <v>16.933974457416095</v>
      </c>
      <c r="Q39" s="466"/>
    </row>
    <row r="40" spans="1:17" x14ac:dyDescent="0.3">
      <c r="A40" s="331"/>
      <c r="B40" s="69"/>
      <c r="C40" s="69"/>
      <c r="D40" s="69"/>
      <c r="E40" s="121"/>
      <c r="F40" s="121"/>
      <c r="G40" s="121"/>
      <c r="H40" s="121"/>
      <c r="I40" s="121"/>
      <c r="J40" s="121"/>
      <c r="N40" s="55"/>
    </row>
    <row r="41" spans="1:17" x14ac:dyDescent="0.3">
      <c r="N41" s="55"/>
    </row>
    <row r="42" spans="1:17" ht="47.25" customHeight="1" x14ac:dyDescent="0.3">
      <c r="A42" s="681" t="s">
        <v>113</v>
      </c>
      <c r="B42" s="682"/>
      <c r="C42" s="351">
        <v>2005</v>
      </c>
      <c r="D42" s="352">
        <v>2006</v>
      </c>
      <c r="E42" s="348">
        <v>2007</v>
      </c>
      <c r="F42" s="348">
        <v>2008</v>
      </c>
      <c r="G42" s="348">
        <v>2009</v>
      </c>
      <c r="H42" s="348">
        <v>2010</v>
      </c>
      <c r="I42" s="348">
        <v>2011</v>
      </c>
      <c r="J42" s="348">
        <v>2012</v>
      </c>
      <c r="K42" s="60">
        <v>2013</v>
      </c>
      <c r="L42" s="60">
        <v>2014</v>
      </c>
      <c r="M42" s="60">
        <v>2015</v>
      </c>
      <c r="N42" s="60">
        <v>2016</v>
      </c>
      <c r="O42" s="60">
        <v>2017</v>
      </c>
      <c r="P42" s="61">
        <v>2018</v>
      </c>
    </row>
    <row r="43" spans="1:17" x14ac:dyDescent="0.3">
      <c r="A43" s="328"/>
      <c r="B43" s="65"/>
      <c r="C43" s="118">
        <f>C39*310</f>
        <v>1221.0937590786</v>
      </c>
      <c r="D43" s="118">
        <f>D39*310</f>
        <v>1363.3784330429996</v>
      </c>
      <c r="E43" s="118">
        <f>E39*310</f>
        <v>1505.6631070073997</v>
      </c>
      <c r="F43" s="118">
        <f t="shared" ref="F43:L43" si="4">F39*310</f>
        <v>1647.9477809717996</v>
      </c>
      <c r="G43" s="118">
        <f t="shared" si="4"/>
        <v>1797.1312312557995</v>
      </c>
      <c r="H43" s="118">
        <f t="shared" si="4"/>
        <v>1939.9642083953995</v>
      </c>
      <c r="I43" s="118">
        <f t="shared" si="4"/>
        <v>2076.8006485325</v>
      </c>
      <c r="J43" s="118">
        <f t="shared" si="4"/>
        <v>2530.0479961419992</v>
      </c>
      <c r="K43" s="118">
        <f t="shared" si="4"/>
        <v>2983.2953437514971</v>
      </c>
      <c r="L43" s="118">
        <f t="shared" si="4"/>
        <v>3436.5426913609954</v>
      </c>
      <c r="M43" s="118">
        <f>M39*310</f>
        <v>3889.7900389704942</v>
      </c>
      <c r="N43" s="118">
        <f t="shared" ref="N43:P43" si="5">N39*310</f>
        <v>4343.037386579992</v>
      </c>
      <c r="O43" s="118">
        <f t="shared" si="5"/>
        <v>4796.2847341894912</v>
      </c>
      <c r="P43" s="118">
        <f t="shared" si="5"/>
        <v>5249.5320817989896</v>
      </c>
      <c r="Q43" s="466"/>
    </row>
    <row r="44" spans="1:17" x14ac:dyDescent="0.3">
      <c r="E44" s="354"/>
      <c r="G44" s="354"/>
    </row>
    <row r="46" spans="1:17" x14ac:dyDescent="0.3">
      <c r="A46" s="122"/>
      <c r="C46" s="50"/>
      <c r="D46" s="50"/>
    </row>
    <row r="47" spans="1:17" x14ac:dyDescent="0.3">
      <c r="A47" s="122"/>
      <c r="C47" s="124"/>
      <c r="D47" s="124"/>
    </row>
    <row r="48" spans="1:17" x14ac:dyDescent="0.3">
      <c r="A48" s="122"/>
      <c r="C48" s="355"/>
      <c r="D48" s="355"/>
    </row>
  </sheetData>
  <mergeCells count="2">
    <mergeCell ref="A38:B38"/>
    <mergeCell ref="A42:B42"/>
  </mergeCells>
  <pageMargins left="0.25" right="0.25" top="0.75" bottom="0.75" header="0.3" footer="0.3"/>
  <pageSetup paperSize="9" scale="51" fitToHeight="0" orientation="landscape" horizontalDpi="4294967293" verticalDpi="4294967293"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C000"/>
    <pageSetUpPr fitToPage="1"/>
  </sheetPr>
  <dimension ref="A1:Z83"/>
  <sheetViews>
    <sheetView topLeftCell="A76" zoomScale="85" zoomScaleNormal="85" zoomScalePageLayoutView="70" workbookViewId="0">
      <selection activeCell="N96" sqref="N96"/>
    </sheetView>
  </sheetViews>
  <sheetFormatPr defaultColWidth="8.6640625" defaultRowHeight="15.6" x14ac:dyDescent="0.3"/>
  <cols>
    <col min="1" max="1" width="41" style="57" customWidth="1"/>
    <col min="2" max="2" width="20" style="122" customWidth="1"/>
    <col min="3" max="3" width="27" style="122" customWidth="1"/>
    <col min="4" max="4" width="29.6640625" style="122" customWidth="1"/>
    <col min="5" max="5" width="25.6640625" style="122" customWidth="1"/>
    <col min="6" max="12" width="25.6640625" style="57" customWidth="1"/>
    <col min="13" max="13" width="24.6640625" style="57" bestFit="1" customWidth="1"/>
    <col min="14" max="15" width="21.6640625" style="57" customWidth="1"/>
    <col min="16" max="16" width="22" style="57" customWidth="1"/>
    <col min="17" max="17" width="18.6640625" style="57" customWidth="1"/>
    <col min="18" max="18" width="19.33203125" style="57" bestFit="1" customWidth="1"/>
    <col min="19" max="19" width="19.33203125" style="57" customWidth="1"/>
    <col min="20" max="20" width="18" style="57" customWidth="1"/>
    <col min="21" max="21" width="15.44140625" style="57" bestFit="1" customWidth="1"/>
    <col min="22" max="22" width="15.33203125" style="57" customWidth="1"/>
    <col min="23" max="23" width="16.44140625" style="57" customWidth="1"/>
    <col min="24" max="194" width="8.6640625" style="57" customWidth="1"/>
    <col min="195" max="195" width="43.44140625" style="57" customWidth="1"/>
    <col min="196" max="202" width="18.6640625" style="57" customWidth="1"/>
    <col min="203" max="203" width="15.44140625" style="57" customWidth="1"/>
    <col min="204" max="204" width="12.33203125" style="57" customWidth="1"/>
    <col min="205" max="205" width="14.33203125" style="57" customWidth="1"/>
    <col min="206" max="206" width="12.33203125" style="57" customWidth="1"/>
    <col min="207" max="207" width="12.6640625" style="57" customWidth="1"/>
    <col min="208" max="209" width="12.44140625" style="57" customWidth="1"/>
    <col min="210" max="210" width="12.33203125" style="57" customWidth="1"/>
    <col min="211" max="216" width="11.44140625" style="57" bestFit="1" customWidth="1"/>
    <col min="217" max="217" width="13.6640625" style="57" bestFit="1" customWidth="1"/>
    <col min="218" max="222" width="11.44140625" style="57" bestFit="1" customWidth="1"/>
    <col min="223" max="223" width="11.6640625" style="57" customWidth="1"/>
    <col min="224" max="224" width="13.44140625" style="57" bestFit="1" customWidth="1"/>
    <col min="225" max="226" width="11.44140625" style="57" bestFit="1" customWidth="1"/>
    <col min="227" max="227" width="13.6640625" style="57" bestFit="1" customWidth="1"/>
    <col min="228" max="233" width="11.44140625" style="57" bestFit="1" customWidth="1"/>
    <col min="234" max="236" width="11.33203125" style="57" bestFit="1" customWidth="1"/>
    <col min="237" max="237" width="13.6640625" style="57" bestFit="1" customWidth="1"/>
    <col min="238" max="242" width="11.33203125" style="57" bestFit="1" customWidth="1"/>
    <col min="243" max="243" width="13.44140625" style="57" customWidth="1"/>
    <col min="244" max="244" width="11.33203125" style="57" bestFit="1" customWidth="1"/>
    <col min="245" max="245" width="15.33203125" style="57" customWidth="1"/>
    <col min="246" max="246" width="13.33203125" style="57" customWidth="1"/>
    <col min="247" max="247" width="15.6640625" style="57" customWidth="1"/>
    <col min="248" max="248" width="14.6640625" style="57" customWidth="1"/>
    <col min="249" max="249" width="19.33203125" style="57" customWidth="1"/>
    <col min="250" max="250" width="14" style="57" customWidth="1"/>
    <col min="251" max="251" width="15.6640625" style="57" customWidth="1"/>
    <col min="252" max="252" width="17" style="57" customWidth="1"/>
    <col min="253" max="253" width="16.33203125" style="57" customWidth="1"/>
    <col min="254" max="254" width="17.33203125" style="57" customWidth="1"/>
    <col min="255" max="16384" width="8.6640625" style="57"/>
  </cols>
  <sheetData>
    <row r="1" spans="1:22" x14ac:dyDescent="0.3">
      <c r="A1" s="55"/>
      <c r="B1" s="56"/>
      <c r="C1" s="56"/>
      <c r="D1" s="56"/>
      <c r="E1" s="56"/>
      <c r="F1" s="55"/>
      <c r="G1" s="55"/>
      <c r="H1" s="55"/>
      <c r="I1" s="55"/>
      <c r="J1" s="55"/>
      <c r="K1" s="55"/>
    </row>
    <row r="2" spans="1:22" s="63" customFormat="1" ht="16.2" x14ac:dyDescent="0.35">
      <c r="A2" s="58" t="s">
        <v>198</v>
      </c>
      <c r="B2" s="59" t="s">
        <v>209</v>
      </c>
      <c r="C2" s="60">
        <v>2005</v>
      </c>
      <c r="D2" s="60">
        <v>2006</v>
      </c>
      <c r="E2" s="60">
        <v>2007</v>
      </c>
      <c r="F2" s="60">
        <v>2008</v>
      </c>
      <c r="G2" s="60">
        <v>2009</v>
      </c>
      <c r="H2" s="60">
        <v>2010</v>
      </c>
      <c r="I2" s="60">
        <v>2011</v>
      </c>
      <c r="J2" s="60">
        <v>2012</v>
      </c>
      <c r="K2" s="60">
        <v>2013</v>
      </c>
      <c r="L2" s="60">
        <v>2014</v>
      </c>
      <c r="M2" s="60">
        <v>2015</v>
      </c>
      <c r="N2" s="60">
        <v>2016</v>
      </c>
      <c r="O2" s="60">
        <v>2017</v>
      </c>
      <c r="P2" s="61">
        <v>2018</v>
      </c>
      <c r="Q2" s="62"/>
      <c r="R2" s="62"/>
      <c r="S2" s="62"/>
    </row>
    <row r="3" spans="1:22" s="66" customFormat="1" ht="16.2" x14ac:dyDescent="0.35">
      <c r="A3" s="64"/>
      <c r="B3" s="65"/>
      <c r="C3" s="309">
        <f>'State population'!G12</f>
        <v>192221.19999999995</v>
      </c>
      <c r="D3" s="309">
        <f>'State population'!H12</f>
        <v>200725.49999999994</v>
      </c>
      <c r="E3" s="309">
        <f>'State population'!I12</f>
        <v>209229.79999999993</v>
      </c>
      <c r="F3" s="309">
        <f>'State population'!J12</f>
        <v>217734.09999999992</v>
      </c>
      <c r="G3" s="309">
        <f>'State population'!K12</f>
        <v>226238.39999999991</v>
      </c>
      <c r="H3" s="309">
        <f>'State population'!L12</f>
        <v>234742.6999999999</v>
      </c>
      <c r="I3" s="309">
        <f>'State population'!M12</f>
        <v>243247</v>
      </c>
      <c r="J3" s="309">
        <f>'State population'!N12</f>
        <v>256322.81010657127</v>
      </c>
      <c r="K3" s="309">
        <f>'State population'!O12</f>
        <v>269398.62021314254</v>
      </c>
      <c r="L3" s="309">
        <f>'State population'!P12</f>
        <v>282474.43031971378</v>
      </c>
      <c r="M3" s="309">
        <f>'State population'!Q12</f>
        <v>295550.24042628502</v>
      </c>
      <c r="N3" s="309">
        <f>'State population'!R12</f>
        <v>309328.94434015139</v>
      </c>
      <c r="O3" s="309">
        <f>'State population'!S12</f>
        <v>323810.54206131282</v>
      </c>
      <c r="P3" s="309">
        <f>'State population'!T12</f>
        <v>338995.03358976939</v>
      </c>
      <c r="Q3" s="487"/>
      <c r="R3" s="62"/>
      <c r="S3" s="62"/>
    </row>
    <row r="4" spans="1:22" s="66" customFormat="1" ht="16.2" x14ac:dyDescent="0.35">
      <c r="A4" s="68"/>
      <c r="B4" s="69"/>
      <c r="C4" s="311"/>
      <c r="E4" s="67"/>
      <c r="F4" s="67"/>
      <c r="G4" s="67"/>
      <c r="H4" s="136"/>
      <c r="I4" s="67"/>
      <c r="J4" s="67"/>
      <c r="K4" s="67"/>
      <c r="L4" s="67"/>
      <c r="M4" s="67"/>
      <c r="N4" s="62"/>
      <c r="O4" s="62"/>
      <c r="P4" s="62"/>
      <c r="Q4" s="62"/>
      <c r="R4" s="62"/>
      <c r="S4" s="62"/>
    </row>
    <row r="5" spans="1:22" s="66" customFormat="1" ht="16.2" x14ac:dyDescent="0.35">
      <c r="A5" s="68"/>
      <c r="B5" s="69"/>
      <c r="C5" s="135"/>
      <c r="E5" s="70"/>
      <c r="F5" s="70"/>
      <c r="G5" s="71"/>
      <c r="H5" s="71"/>
      <c r="I5" s="72"/>
      <c r="J5" s="70"/>
      <c r="N5" s="62"/>
      <c r="O5" s="62"/>
      <c r="P5" s="62"/>
      <c r="Q5" s="62"/>
      <c r="R5" s="62"/>
      <c r="S5" s="62"/>
      <c r="V5" s="73"/>
    </row>
    <row r="6" spans="1:22" s="66" customFormat="1" ht="16.2" x14ac:dyDescent="0.35">
      <c r="A6" s="58" t="s">
        <v>19</v>
      </c>
      <c r="B6" s="59" t="s">
        <v>1</v>
      </c>
      <c r="C6" s="60">
        <v>2005</v>
      </c>
      <c r="D6" s="60">
        <v>2006</v>
      </c>
      <c r="E6" s="60">
        <v>2007</v>
      </c>
      <c r="F6" s="60">
        <v>2008</v>
      </c>
      <c r="G6" s="60">
        <v>2009</v>
      </c>
      <c r="H6" s="60">
        <v>2010</v>
      </c>
      <c r="I6" s="60">
        <v>2011</v>
      </c>
      <c r="J6" s="60">
        <v>2012</v>
      </c>
      <c r="K6" s="60">
        <v>2013</v>
      </c>
      <c r="L6" s="60">
        <v>2014</v>
      </c>
      <c r="M6" s="60">
        <v>2015</v>
      </c>
      <c r="N6" s="60">
        <v>2016</v>
      </c>
      <c r="O6" s="60">
        <v>2017</v>
      </c>
      <c r="P6" s="61">
        <v>2018</v>
      </c>
      <c r="Q6" s="62"/>
      <c r="R6" s="62"/>
      <c r="S6" s="62"/>
    </row>
    <row r="7" spans="1:22" s="48" customFormat="1" x14ac:dyDescent="0.3">
      <c r="A7" s="312"/>
      <c r="B7" s="313"/>
      <c r="C7" s="313">
        <f>BOD!$B$14</f>
        <v>40.5</v>
      </c>
      <c r="D7" s="313">
        <f>BOD!$B$14</f>
        <v>40.5</v>
      </c>
      <c r="E7" s="313">
        <f>BOD!$B$14</f>
        <v>40.5</v>
      </c>
      <c r="F7" s="313">
        <f>BOD!$B$14</f>
        <v>40.5</v>
      </c>
      <c r="G7" s="313">
        <f>BOD!$B$14</f>
        <v>40.5</v>
      </c>
      <c r="H7" s="313">
        <f>BOD!$B$14</f>
        <v>40.5</v>
      </c>
      <c r="I7" s="313">
        <f>BOD!$B$14</f>
        <v>40.5</v>
      </c>
      <c r="J7" s="313">
        <f>BOD!$B$14</f>
        <v>40.5</v>
      </c>
      <c r="K7" s="313">
        <f>BOD!$B$14</f>
        <v>40.5</v>
      </c>
      <c r="L7" s="313">
        <f>BOD!$B$14</f>
        <v>40.5</v>
      </c>
      <c r="M7" s="313">
        <f>BOD!$B$14</f>
        <v>40.5</v>
      </c>
      <c r="N7" s="313">
        <f>BOD!$B$14</f>
        <v>40.5</v>
      </c>
      <c r="O7" s="313">
        <f>BOD!$B$14</f>
        <v>40.5</v>
      </c>
      <c r="P7" s="313">
        <f>BOD!$B$14</f>
        <v>40.5</v>
      </c>
      <c r="Q7" s="488"/>
    </row>
    <row r="8" spans="1:22" s="66" customFormat="1" ht="16.2" x14ac:dyDescent="0.35">
      <c r="A8" s="68"/>
      <c r="B8" s="69"/>
      <c r="C8" s="69"/>
      <c r="D8" s="69"/>
      <c r="E8" s="75"/>
      <c r="F8" s="75"/>
      <c r="G8" s="75"/>
      <c r="H8" s="75"/>
      <c r="I8" s="75"/>
      <c r="J8" s="75"/>
      <c r="N8" s="62"/>
      <c r="O8" s="62"/>
      <c r="P8" s="62"/>
      <c r="Q8" s="62"/>
      <c r="R8" s="62"/>
      <c r="S8" s="62"/>
    </row>
    <row r="9" spans="1:22" s="66" customFormat="1" ht="16.2" x14ac:dyDescent="0.35">
      <c r="A9" s="68"/>
      <c r="B9" s="76"/>
      <c r="C9" s="76"/>
      <c r="D9" s="76"/>
      <c r="E9" s="70"/>
      <c r="F9" s="70"/>
      <c r="G9" s="70"/>
      <c r="H9" s="70"/>
      <c r="I9" s="70"/>
      <c r="J9" s="70"/>
      <c r="N9" s="62"/>
      <c r="O9" s="62"/>
      <c r="P9" s="62"/>
      <c r="Q9" s="62"/>
      <c r="R9" s="62"/>
      <c r="S9" s="62"/>
    </row>
    <row r="10" spans="1:22" s="63" customFormat="1" ht="30" customHeight="1" x14ac:dyDescent="0.35">
      <c r="A10" s="505" t="s">
        <v>54</v>
      </c>
      <c r="B10" s="59" t="s">
        <v>56</v>
      </c>
      <c r="C10" s="60">
        <v>2005</v>
      </c>
      <c r="D10" s="60">
        <v>2006</v>
      </c>
      <c r="E10" s="60">
        <v>2007</v>
      </c>
      <c r="F10" s="60">
        <v>2008</v>
      </c>
      <c r="G10" s="60">
        <v>2009</v>
      </c>
      <c r="H10" s="60">
        <v>2010</v>
      </c>
      <c r="I10" s="60">
        <v>2011</v>
      </c>
      <c r="J10" s="60">
        <v>2012</v>
      </c>
      <c r="K10" s="60">
        <v>2013</v>
      </c>
      <c r="L10" s="60">
        <v>2014</v>
      </c>
      <c r="M10" s="60">
        <v>2015</v>
      </c>
      <c r="N10" s="60">
        <v>2016</v>
      </c>
      <c r="O10" s="60">
        <v>2017</v>
      </c>
      <c r="P10" s="61">
        <v>2018</v>
      </c>
      <c r="Q10" s="62"/>
      <c r="R10" s="62"/>
      <c r="S10" s="62"/>
    </row>
    <row r="11" spans="1:22" ht="15.75" customHeight="1" x14ac:dyDescent="0.35">
      <c r="A11" s="77"/>
      <c r="B11" s="78"/>
      <c r="C11" s="42">
        <f>C3*C7*0.001*365</f>
        <v>2841509.8889999995</v>
      </c>
      <c r="D11" s="42">
        <f>D3*D7*0.001*365</f>
        <v>2967224.7037499989</v>
      </c>
      <c r="E11" s="42">
        <f>E3*E7*0.001*365</f>
        <v>3092939.5184999984</v>
      </c>
      <c r="F11" s="42">
        <f>F3*F7*0.001*365</f>
        <v>3218654.3332499987</v>
      </c>
      <c r="G11" s="42">
        <f t="shared" ref="G11:L11" si="0">G3*G7*0.001*365</f>
        <v>3344369.1479999982</v>
      </c>
      <c r="H11" s="42">
        <f t="shared" si="0"/>
        <v>3470083.9627499986</v>
      </c>
      <c r="I11" s="42">
        <f t="shared" si="0"/>
        <v>3595798.7775000003</v>
      </c>
      <c r="J11" s="42">
        <f t="shared" si="0"/>
        <v>3789091.94040039</v>
      </c>
      <c r="K11" s="42">
        <f t="shared" si="0"/>
        <v>3982385.1033007791</v>
      </c>
      <c r="L11" s="42">
        <f t="shared" si="0"/>
        <v>4175678.2662011688</v>
      </c>
      <c r="M11" s="42">
        <f>M3*M7*0.001*365</f>
        <v>4368971.4291015584</v>
      </c>
      <c r="N11" s="42">
        <f t="shared" ref="N11:O11" si="1">N3*N7*0.001*365</f>
        <v>4572655.1197082875</v>
      </c>
      <c r="O11" s="42">
        <f t="shared" si="1"/>
        <v>4786729.3380213575</v>
      </c>
      <c r="P11" s="79">
        <f>P3*P7*0.001*365</f>
        <v>5011194.0840407666</v>
      </c>
      <c r="Q11" s="62"/>
      <c r="R11" s="62"/>
      <c r="S11" s="62"/>
    </row>
    <row r="12" spans="1:22" ht="15.75" customHeight="1" x14ac:dyDescent="0.35">
      <c r="A12" s="80"/>
      <c r="B12" s="76"/>
      <c r="C12" s="76"/>
      <c r="D12" s="76"/>
      <c r="E12" s="75"/>
      <c r="F12" s="75"/>
      <c r="G12" s="75"/>
      <c r="H12" s="75"/>
      <c r="I12" s="75"/>
      <c r="J12" s="75"/>
      <c r="N12" s="62"/>
      <c r="O12" s="62"/>
      <c r="P12" s="62"/>
      <c r="Q12" s="62"/>
      <c r="R12" s="62"/>
      <c r="S12" s="62"/>
    </row>
    <row r="13" spans="1:22" ht="16.2" x14ac:dyDescent="0.35">
      <c r="A13" s="80"/>
      <c r="B13" s="76"/>
      <c r="C13" s="76"/>
      <c r="D13" s="76"/>
      <c r="E13" s="75"/>
      <c r="F13" s="81"/>
      <c r="G13" s="81"/>
      <c r="H13" s="81"/>
      <c r="I13" s="81"/>
      <c r="J13" s="81"/>
      <c r="N13" s="62"/>
      <c r="O13" s="62"/>
      <c r="P13" s="62"/>
      <c r="Q13" s="62"/>
      <c r="R13" s="62"/>
      <c r="S13" s="62"/>
    </row>
    <row r="14" spans="1:22" ht="18" customHeight="1" x14ac:dyDescent="0.3">
      <c r="A14" s="58" t="s">
        <v>100</v>
      </c>
      <c r="B14" s="59" t="s">
        <v>209</v>
      </c>
      <c r="C14" s="60">
        <v>2005</v>
      </c>
      <c r="D14" s="60">
        <v>2006</v>
      </c>
      <c r="E14" s="60">
        <v>2007</v>
      </c>
      <c r="F14" s="60">
        <v>2008</v>
      </c>
      <c r="G14" s="60">
        <v>2009</v>
      </c>
      <c r="H14" s="60">
        <v>2010</v>
      </c>
      <c r="I14" s="60">
        <v>2011</v>
      </c>
      <c r="J14" s="60">
        <v>2012</v>
      </c>
      <c r="K14" s="60">
        <v>2013</v>
      </c>
      <c r="L14" s="60">
        <v>2014</v>
      </c>
      <c r="M14" s="60">
        <v>2015</v>
      </c>
      <c r="N14" s="60">
        <v>2016</v>
      </c>
      <c r="O14" s="60">
        <v>2017</v>
      </c>
      <c r="P14" s="61">
        <v>2018</v>
      </c>
    </row>
    <row r="15" spans="1:22" ht="15.75" customHeight="1" x14ac:dyDescent="0.3">
      <c r="A15" s="77"/>
      <c r="B15" s="78"/>
      <c r="C15" s="41">
        <v>1.25</v>
      </c>
      <c r="D15" s="41">
        <v>1.25</v>
      </c>
      <c r="E15" s="42">
        <v>1.25</v>
      </c>
      <c r="F15" s="42">
        <v>1.25</v>
      </c>
      <c r="G15" s="42">
        <v>1.25</v>
      </c>
      <c r="H15" s="42">
        <v>1.25</v>
      </c>
      <c r="I15" s="42">
        <v>1.25</v>
      </c>
      <c r="J15" s="42">
        <v>1.25</v>
      </c>
      <c r="K15" s="43">
        <v>1.25</v>
      </c>
      <c r="L15" s="43">
        <v>1.25</v>
      </c>
      <c r="M15" s="43">
        <v>1.25</v>
      </c>
      <c r="N15" s="43">
        <v>1.25</v>
      </c>
      <c r="O15" s="43">
        <v>1.25</v>
      </c>
      <c r="P15" s="44">
        <v>1.25</v>
      </c>
    </row>
    <row r="16" spans="1:22" ht="15.75" customHeight="1" x14ac:dyDescent="0.3">
      <c r="A16" s="80"/>
      <c r="B16" s="76"/>
      <c r="C16" s="76"/>
      <c r="D16" s="76"/>
      <c r="E16" s="75"/>
      <c r="F16" s="75"/>
      <c r="G16" s="75"/>
      <c r="H16" s="75"/>
      <c r="I16" s="75"/>
      <c r="J16" s="75"/>
    </row>
    <row r="17" spans="1:19" x14ac:dyDescent="0.3">
      <c r="A17" s="80"/>
      <c r="B17" s="76"/>
      <c r="C17" s="76"/>
      <c r="D17" s="76"/>
      <c r="E17" s="82"/>
      <c r="F17" s="82"/>
      <c r="G17" s="82"/>
      <c r="H17" s="82"/>
      <c r="I17" s="82"/>
      <c r="J17" s="82"/>
    </row>
    <row r="18" spans="1:19" s="63" customFormat="1" ht="18" x14ac:dyDescent="0.3">
      <c r="A18" s="58" t="s">
        <v>101</v>
      </c>
      <c r="B18" s="59" t="s">
        <v>209</v>
      </c>
      <c r="C18" s="60">
        <v>2005</v>
      </c>
      <c r="D18" s="60">
        <v>2006</v>
      </c>
      <c r="E18" s="60">
        <v>2007</v>
      </c>
      <c r="F18" s="60">
        <v>2008</v>
      </c>
      <c r="G18" s="60">
        <v>2009</v>
      </c>
      <c r="H18" s="60">
        <v>2010</v>
      </c>
      <c r="I18" s="60">
        <v>2011</v>
      </c>
      <c r="J18" s="60">
        <v>2012</v>
      </c>
      <c r="K18" s="60">
        <v>2013</v>
      </c>
      <c r="L18" s="60">
        <v>2014</v>
      </c>
      <c r="M18" s="60">
        <v>2015</v>
      </c>
      <c r="N18" s="60">
        <v>2016</v>
      </c>
      <c r="O18" s="60">
        <v>2017</v>
      </c>
      <c r="P18" s="61">
        <v>2018</v>
      </c>
    </row>
    <row r="19" spans="1:19" x14ac:dyDescent="0.3">
      <c r="A19" s="77"/>
      <c r="B19" s="78"/>
      <c r="C19" s="74">
        <v>1</v>
      </c>
      <c r="D19" s="74">
        <v>1</v>
      </c>
      <c r="E19" s="42">
        <v>1</v>
      </c>
      <c r="F19" s="42">
        <v>1</v>
      </c>
      <c r="G19" s="42">
        <v>1</v>
      </c>
      <c r="H19" s="42">
        <v>1</v>
      </c>
      <c r="I19" s="42">
        <v>1</v>
      </c>
      <c r="J19" s="42">
        <v>1</v>
      </c>
      <c r="K19" s="145">
        <v>1</v>
      </c>
      <c r="L19" s="145">
        <v>1</v>
      </c>
      <c r="M19" s="145">
        <v>1</v>
      </c>
      <c r="N19" s="145">
        <v>1</v>
      </c>
      <c r="O19" s="145">
        <v>1</v>
      </c>
      <c r="P19" s="146">
        <v>1</v>
      </c>
    </row>
    <row r="20" spans="1:19" x14ac:dyDescent="0.3">
      <c r="A20" s="80"/>
      <c r="B20" s="76"/>
      <c r="C20" s="76"/>
      <c r="D20" s="76"/>
      <c r="E20" s="75"/>
      <c r="F20" s="75"/>
      <c r="G20" s="75"/>
      <c r="H20" s="75"/>
      <c r="I20" s="75"/>
      <c r="J20" s="75"/>
    </row>
    <row r="21" spans="1:19" x14ac:dyDescent="0.3">
      <c r="A21" s="80"/>
      <c r="B21" s="76"/>
      <c r="C21" s="76"/>
      <c r="D21" s="76"/>
      <c r="E21" s="82"/>
      <c r="F21" s="82"/>
      <c r="G21" s="82"/>
      <c r="H21" s="82"/>
      <c r="I21" s="82"/>
      <c r="J21" s="82"/>
    </row>
    <row r="22" spans="1:19" ht="18" x14ac:dyDescent="0.3">
      <c r="A22" s="505" t="s">
        <v>188</v>
      </c>
      <c r="B22" s="59" t="s">
        <v>56</v>
      </c>
      <c r="C22" s="60">
        <v>2005</v>
      </c>
      <c r="D22" s="60">
        <v>2006</v>
      </c>
      <c r="E22" s="60">
        <v>2007</v>
      </c>
      <c r="F22" s="60">
        <v>2008</v>
      </c>
      <c r="G22" s="60">
        <v>2009</v>
      </c>
      <c r="H22" s="60">
        <v>2010</v>
      </c>
      <c r="I22" s="60">
        <v>2011</v>
      </c>
      <c r="J22" s="60">
        <v>2012</v>
      </c>
      <c r="K22" s="60">
        <v>2013</v>
      </c>
      <c r="L22" s="60">
        <v>2014</v>
      </c>
      <c r="M22" s="60">
        <v>2015</v>
      </c>
      <c r="N22" s="60">
        <v>2016</v>
      </c>
      <c r="O22" s="60">
        <v>2017</v>
      </c>
      <c r="P22" s="61">
        <v>2018</v>
      </c>
      <c r="Q22" s="63"/>
      <c r="R22" s="63"/>
      <c r="S22" s="63"/>
    </row>
    <row r="23" spans="1:19" s="49" customFormat="1" x14ac:dyDescent="0.3">
      <c r="A23" s="83"/>
      <c r="B23" s="84"/>
      <c r="C23" s="315">
        <f>C11*'Urban_degree of utilization'!$Y$17*C15</f>
        <v>161049.82859596494</v>
      </c>
      <c r="D23" s="315">
        <f>D11*'Urban_degree of utilization'!$Y$17*D15</f>
        <v>168175.0367276833</v>
      </c>
      <c r="E23" s="315">
        <f>E11*'Urban_degree of utilization'!$Y$17*E15</f>
        <v>175300.24485940166</v>
      </c>
      <c r="F23" s="315">
        <f>F11*'Urban_degree of utilization'!$Y$17*F15</f>
        <v>182425.45299112005</v>
      </c>
      <c r="G23" s="315">
        <f>G11*'Urban_degree of utilization'!$Y$17*G15</f>
        <v>189550.66112283838</v>
      </c>
      <c r="H23" s="315">
        <f>H11*'Urban_degree of utilization'!$Y$17*H15</f>
        <v>196675.86925455678</v>
      </c>
      <c r="I23" s="315">
        <f>I11*'Urban_degree of utilization'!$P$17*I15</f>
        <v>283169.15372812503</v>
      </c>
      <c r="J23" s="315">
        <f>J11*'Urban_degree of utilization'!$P$17*J15</f>
        <v>298390.99030653067</v>
      </c>
      <c r="K23" s="315">
        <f>K11*'Urban_degree of utilization'!$P$17*K15</f>
        <v>313612.82688493637</v>
      </c>
      <c r="L23" s="315">
        <f>L11*'Urban_degree of utilization'!$P$17*L15</f>
        <v>328834.66346334206</v>
      </c>
      <c r="M23" s="315">
        <f>M11*'Urban_degree of utilization'!$P$17*M15</f>
        <v>344056.5000417477</v>
      </c>
      <c r="N23" s="315">
        <f>N11*'Urban_degree of utilization'!$P$17*N15</f>
        <v>360096.59067702765</v>
      </c>
      <c r="O23" s="315">
        <f>O11*'Urban_degree of utilization'!$P$17*O15</f>
        <v>376954.93536918191</v>
      </c>
      <c r="P23" s="315">
        <f>P11*'Urban_degree of utilization'!$P$17*P15</f>
        <v>394631.53411821043</v>
      </c>
      <c r="Q23" s="489"/>
      <c r="R23" s="63"/>
      <c r="S23" s="63"/>
    </row>
    <row r="24" spans="1:19" s="49" customFormat="1" x14ac:dyDescent="0.3">
      <c r="A24" s="46"/>
      <c r="B24" s="85"/>
      <c r="C24" s="317"/>
      <c r="D24" s="85"/>
      <c r="E24" s="86"/>
      <c r="F24" s="86"/>
      <c r="G24" s="86"/>
      <c r="H24" s="86"/>
      <c r="I24" s="86"/>
      <c r="J24" s="86"/>
      <c r="N24" s="63"/>
      <c r="O24" s="63"/>
      <c r="P24" s="63"/>
      <c r="Q24" s="63"/>
      <c r="R24" s="63"/>
      <c r="S24" s="63"/>
    </row>
    <row r="25" spans="1:19" s="49" customFormat="1" x14ac:dyDescent="0.3">
      <c r="A25" s="46"/>
      <c r="B25" s="85"/>
      <c r="C25" s="85"/>
      <c r="D25" s="85"/>
      <c r="E25" s="87"/>
      <c r="F25" s="87"/>
      <c r="G25" s="87"/>
      <c r="H25" s="87"/>
      <c r="I25" s="87"/>
      <c r="J25" s="87"/>
      <c r="N25" s="63"/>
      <c r="O25" s="63"/>
      <c r="P25" s="63"/>
      <c r="Q25" s="63"/>
      <c r="R25" s="63"/>
      <c r="S25" s="63"/>
    </row>
    <row r="26" spans="1:19" ht="18" x14ac:dyDescent="0.3">
      <c r="A26" s="505" t="s">
        <v>189</v>
      </c>
      <c r="B26" s="59" t="s">
        <v>56</v>
      </c>
      <c r="C26" s="60">
        <v>2005</v>
      </c>
      <c r="D26" s="60">
        <v>2006</v>
      </c>
      <c r="E26" s="60">
        <v>2007</v>
      </c>
      <c r="F26" s="60">
        <v>2008</v>
      </c>
      <c r="G26" s="60">
        <v>2009</v>
      </c>
      <c r="H26" s="60">
        <v>2010</v>
      </c>
      <c r="I26" s="60">
        <v>2011</v>
      </c>
      <c r="J26" s="60">
        <v>2012</v>
      </c>
      <c r="K26" s="60">
        <v>2013</v>
      </c>
      <c r="L26" s="60">
        <v>2014</v>
      </c>
      <c r="M26" s="60">
        <v>2015</v>
      </c>
      <c r="N26" s="60">
        <v>2016</v>
      </c>
      <c r="O26" s="60">
        <v>2017</v>
      </c>
      <c r="P26" s="61">
        <v>2018</v>
      </c>
      <c r="Q26" s="63"/>
      <c r="R26" s="63"/>
      <c r="S26" s="63"/>
    </row>
    <row r="27" spans="1:19" s="49" customFormat="1" x14ac:dyDescent="0.3">
      <c r="A27" s="88"/>
      <c r="B27" s="84"/>
      <c r="C27" s="315">
        <f>C11*C19*(1-'Urban_degree of utilization'!$Y$17)</f>
        <v>2712670.0261232276</v>
      </c>
      <c r="D27" s="315">
        <f>D11*D19*(1-'Urban_degree of utilization'!$Y$17)</f>
        <v>2832684.6743678525</v>
      </c>
      <c r="E27" s="315">
        <f>E11*E19*(1-'Urban_degree of utilization'!$Y$17)</f>
        <v>2952699.322612477</v>
      </c>
      <c r="F27" s="315">
        <f>F11*F19*(1-'Urban_degree of utilization'!$Y$17)</f>
        <v>3072713.9708571029</v>
      </c>
      <c r="G27" s="315">
        <f>G11*G19*(1-'Urban_degree of utilization'!$Y$17)</f>
        <v>3192728.6191017278</v>
      </c>
      <c r="H27" s="315">
        <f>H11*H19*(1-'Urban_degree of utilization'!$Y$17)</f>
        <v>3312743.2673463533</v>
      </c>
      <c r="I27" s="315">
        <f>I11*I19*(1-'Urban_degree of utilization'!$P$17)</f>
        <v>3369263.4545175005</v>
      </c>
      <c r="J27" s="315">
        <f>J11*J19*(1-'Urban_degree of utilization'!$P$17)</f>
        <v>3550379.1481551654</v>
      </c>
      <c r="K27" s="315">
        <f>K11*K19*(1-'Urban_degree of utilization'!$P$17)</f>
        <v>3731494.8417928303</v>
      </c>
      <c r="L27" s="315">
        <f>L11*L19*(1-'Urban_degree of utilization'!$P$17)</f>
        <v>3912610.5354304952</v>
      </c>
      <c r="M27" s="315">
        <f>M11*M19*(1-'Urban_degree of utilization'!$P$17)</f>
        <v>4093726.2290681605</v>
      </c>
      <c r="N27" s="315">
        <f>N11*N19*(1-'Urban_degree of utilization'!$P$17)</f>
        <v>4284577.8471666658</v>
      </c>
      <c r="O27" s="315">
        <f>O11*O19*(1-'Urban_degree of utilization'!$P$17)</f>
        <v>4485165.389726012</v>
      </c>
      <c r="P27" s="315">
        <f>P11*P19*(1-'Urban_degree of utilization'!$P$17)</f>
        <v>4695488.8567461986</v>
      </c>
      <c r="Q27" s="489"/>
      <c r="R27" s="63"/>
      <c r="S27" s="63"/>
    </row>
    <row r="28" spans="1:19" s="49" customFormat="1" x14ac:dyDescent="0.3">
      <c r="A28" s="89"/>
      <c r="B28" s="90"/>
      <c r="C28" s="317"/>
      <c r="D28" s="90"/>
      <c r="E28" s="86"/>
      <c r="F28" s="86"/>
      <c r="G28" s="86"/>
      <c r="H28" s="86"/>
      <c r="I28" s="86"/>
      <c r="J28" s="86"/>
      <c r="N28" s="63"/>
      <c r="O28" s="63"/>
      <c r="P28" s="63"/>
      <c r="Q28" s="63"/>
      <c r="R28" s="63"/>
      <c r="S28" s="63"/>
    </row>
    <row r="29" spans="1:19" s="49" customFormat="1" x14ac:dyDescent="0.3">
      <c r="A29" s="89"/>
      <c r="B29" s="90"/>
      <c r="C29" s="90"/>
      <c r="D29" s="90"/>
      <c r="E29" s="51"/>
      <c r="F29" s="51"/>
      <c r="G29" s="51"/>
      <c r="H29" s="51"/>
      <c r="I29" s="51"/>
      <c r="J29" s="51"/>
      <c r="O29" s="137"/>
    </row>
    <row r="30" spans="1:19" s="49" customFormat="1" ht="15.75" customHeight="1" x14ac:dyDescent="0.3">
      <c r="A30" s="505" t="s">
        <v>102</v>
      </c>
      <c r="B30" s="506"/>
      <c r="C30" s="89"/>
      <c r="D30" s="89"/>
      <c r="E30" s="91"/>
      <c r="F30" s="91"/>
      <c r="G30" s="91"/>
      <c r="H30" s="91"/>
      <c r="I30" s="91"/>
      <c r="J30" s="91"/>
      <c r="L30" s="63"/>
      <c r="M30" s="63"/>
      <c r="N30" s="63"/>
      <c r="O30" s="63"/>
      <c r="P30" s="63"/>
      <c r="Q30" s="63"/>
      <c r="R30" s="63"/>
      <c r="S30" s="63"/>
    </row>
    <row r="31" spans="1:19" s="49" customFormat="1" ht="15.75" customHeight="1" x14ac:dyDescent="0.3">
      <c r="A31" s="92">
        <v>0.6</v>
      </c>
      <c r="B31" s="93" t="s">
        <v>12</v>
      </c>
      <c r="C31" s="50"/>
      <c r="D31" s="50"/>
      <c r="E31" s="51"/>
      <c r="F31" s="48"/>
      <c r="G31" s="48"/>
      <c r="H31" s="48"/>
      <c r="I31" s="48"/>
      <c r="J31" s="48"/>
      <c r="L31" s="63"/>
      <c r="M31" s="63"/>
      <c r="N31" s="63"/>
      <c r="O31" s="63"/>
      <c r="P31" s="63"/>
      <c r="Q31" s="63"/>
      <c r="R31" s="63"/>
      <c r="S31" s="63"/>
    </row>
    <row r="32" spans="1:19" s="49" customFormat="1" ht="15.75" customHeight="1" x14ac:dyDescent="0.3">
      <c r="A32" s="89"/>
      <c r="B32" s="89"/>
      <c r="C32" s="89"/>
      <c r="D32" s="89"/>
      <c r="E32" s="51"/>
      <c r="F32" s="51"/>
      <c r="G32" s="51"/>
      <c r="H32" s="51"/>
      <c r="I32" s="51"/>
      <c r="J32" s="51"/>
      <c r="L32" s="63"/>
      <c r="M32" s="63"/>
      <c r="N32" s="63"/>
      <c r="O32" s="63"/>
      <c r="P32" s="63"/>
      <c r="Q32" s="63"/>
      <c r="R32" s="63"/>
      <c r="S32" s="63"/>
    </row>
    <row r="33" spans="1:26" s="49" customFormat="1" ht="15.75" customHeight="1" x14ac:dyDescent="0.3">
      <c r="A33" s="671" t="s">
        <v>18</v>
      </c>
      <c r="B33" s="672"/>
      <c r="C33" s="89"/>
      <c r="D33" s="89"/>
      <c r="E33" s="51"/>
      <c r="F33" s="51"/>
      <c r="G33" s="51"/>
      <c r="H33" s="51"/>
      <c r="I33" s="51"/>
      <c r="J33" s="51"/>
      <c r="L33" s="63"/>
      <c r="M33" s="63"/>
      <c r="N33" s="63"/>
      <c r="O33" s="63"/>
      <c r="P33" s="63"/>
      <c r="Q33" s="63"/>
      <c r="R33" s="63"/>
      <c r="S33" s="63"/>
    </row>
    <row r="34" spans="1:26" s="49" customFormat="1" x14ac:dyDescent="0.3">
      <c r="A34" s="94">
        <v>0</v>
      </c>
      <c r="B34" s="95" t="s">
        <v>17</v>
      </c>
      <c r="C34" s="90"/>
      <c r="D34" s="96"/>
      <c r="E34" s="51"/>
      <c r="F34" s="51"/>
      <c r="G34" s="51"/>
      <c r="H34" s="51"/>
      <c r="I34" s="51"/>
      <c r="J34" s="51"/>
      <c r="L34" s="63"/>
      <c r="M34" s="63"/>
      <c r="N34" s="63"/>
      <c r="O34" s="63"/>
      <c r="P34" s="63"/>
      <c r="Q34" s="63"/>
      <c r="R34" s="63"/>
      <c r="S34" s="63"/>
    </row>
    <row r="35" spans="1:26" s="49" customFormat="1" ht="16.2" thickBot="1" x14ac:dyDescent="0.35">
      <c r="A35" s="97"/>
      <c r="B35" s="89"/>
      <c r="C35" s="89"/>
      <c r="D35" s="89"/>
      <c r="E35" s="51"/>
      <c r="F35" s="51"/>
      <c r="G35" s="51"/>
      <c r="H35" s="51"/>
      <c r="I35" s="51"/>
      <c r="J35" s="51"/>
    </row>
    <row r="36" spans="1:26" s="49" customFormat="1" x14ac:dyDescent="0.3">
      <c r="A36" s="515" t="s">
        <v>10</v>
      </c>
      <c r="B36" s="99"/>
      <c r="C36" s="90"/>
      <c r="D36" s="90"/>
      <c r="E36" s="51"/>
      <c r="F36" s="51"/>
      <c r="G36" s="51"/>
      <c r="H36" s="51"/>
      <c r="I36" s="51"/>
      <c r="J36" s="51"/>
    </row>
    <row r="37" spans="1:26" s="49" customFormat="1" x14ac:dyDescent="0.3">
      <c r="A37" s="100" t="s">
        <v>2</v>
      </c>
      <c r="B37" s="101" t="s">
        <v>11</v>
      </c>
      <c r="C37" s="89"/>
      <c r="D37" s="89"/>
      <c r="E37" s="51"/>
      <c r="F37" s="51"/>
      <c r="G37" s="51"/>
      <c r="H37" s="51"/>
      <c r="I37" s="51"/>
      <c r="J37" s="51"/>
    </row>
    <row r="38" spans="1:26" s="49" customFormat="1" x14ac:dyDescent="0.3">
      <c r="A38" s="52" t="s">
        <v>3</v>
      </c>
      <c r="B38" s="102">
        <v>0.8</v>
      </c>
      <c r="C38" s="103"/>
      <c r="D38" s="103"/>
      <c r="E38" s="51"/>
      <c r="F38" s="51"/>
      <c r="G38" s="51"/>
      <c r="H38" s="51"/>
      <c r="I38" s="51"/>
      <c r="J38" s="51"/>
    </row>
    <row r="39" spans="1:26" s="49" customFormat="1" ht="46.8" x14ac:dyDescent="0.3">
      <c r="A39" s="52" t="s">
        <v>4</v>
      </c>
      <c r="B39" s="104">
        <v>0.3</v>
      </c>
      <c r="C39" s="103"/>
      <c r="D39" s="103"/>
      <c r="E39" s="51"/>
      <c r="F39" s="51"/>
      <c r="G39" s="51"/>
      <c r="H39" s="51"/>
      <c r="I39" s="51"/>
      <c r="J39" s="51"/>
    </row>
    <row r="40" spans="1:26" s="49" customFormat="1" ht="31.2" x14ac:dyDescent="0.3">
      <c r="A40" s="52" t="s">
        <v>96</v>
      </c>
      <c r="B40" s="104">
        <v>0</v>
      </c>
      <c r="C40" s="103"/>
      <c r="D40" s="103"/>
      <c r="E40" s="51"/>
      <c r="F40" s="51"/>
      <c r="G40" s="51"/>
      <c r="H40" s="51"/>
      <c r="I40" s="51"/>
      <c r="J40" s="51"/>
    </row>
    <row r="41" spans="1:26" s="49" customFormat="1" x14ac:dyDescent="0.3">
      <c r="A41" s="52" t="s">
        <v>5</v>
      </c>
      <c r="B41" s="102">
        <v>0.5</v>
      </c>
      <c r="C41" s="103"/>
      <c r="D41" s="103"/>
      <c r="E41" s="51"/>
      <c r="F41" s="51"/>
      <c r="G41" s="51"/>
      <c r="H41" s="51"/>
      <c r="I41" s="51"/>
      <c r="J41" s="51"/>
    </row>
    <row r="42" spans="1:26" s="49" customFormat="1" x14ac:dyDescent="0.3">
      <c r="A42" s="52" t="s">
        <v>6</v>
      </c>
      <c r="B42" s="102">
        <v>0.1</v>
      </c>
      <c r="C42" s="103"/>
      <c r="D42" s="103"/>
      <c r="E42" s="51"/>
      <c r="F42" s="51"/>
      <c r="G42" s="51"/>
      <c r="H42" s="51"/>
      <c r="I42" s="51"/>
      <c r="J42" s="51"/>
    </row>
    <row r="43" spans="1:26" s="49" customFormat="1" x14ac:dyDescent="0.3">
      <c r="A43" s="52" t="s">
        <v>7</v>
      </c>
      <c r="B43" s="102">
        <v>0</v>
      </c>
      <c r="C43" s="103"/>
      <c r="D43" s="103"/>
      <c r="E43" s="51"/>
      <c r="F43" s="51"/>
      <c r="G43" s="51"/>
      <c r="H43" s="51"/>
      <c r="I43" s="51"/>
      <c r="J43" s="51"/>
    </row>
    <row r="44" spans="1:26" s="49" customFormat="1" x14ac:dyDescent="0.3">
      <c r="A44" s="52" t="s">
        <v>8</v>
      </c>
      <c r="B44" s="102">
        <v>0.5</v>
      </c>
      <c r="C44" s="103"/>
      <c r="D44" s="103"/>
      <c r="E44" s="51"/>
      <c r="F44" s="51"/>
      <c r="G44" s="51"/>
      <c r="H44" s="51"/>
      <c r="I44" s="51"/>
      <c r="J44" s="51"/>
    </row>
    <row r="45" spans="1:26" s="49" customFormat="1" ht="31.2" x14ac:dyDescent="0.3">
      <c r="A45" s="53" t="s">
        <v>99</v>
      </c>
      <c r="B45" s="105">
        <v>0.5</v>
      </c>
      <c r="C45" s="103"/>
      <c r="D45" s="103"/>
      <c r="E45" s="51"/>
      <c r="F45" s="51"/>
      <c r="G45" s="51"/>
      <c r="H45" s="51"/>
      <c r="I45" s="51"/>
      <c r="J45" s="51"/>
    </row>
    <row r="46" spans="1:26" s="49" customFormat="1" ht="47.4" thickBot="1" x14ac:dyDescent="0.35">
      <c r="A46" s="54" t="s">
        <v>9</v>
      </c>
      <c r="B46" s="106">
        <v>0.1</v>
      </c>
      <c r="C46" s="103"/>
      <c r="D46" s="103"/>
      <c r="E46" s="51"/>
      <c r="F46" s="51"/>
      <c r="G46" s="51"/>
      <c r="H46" s="51"/>
      <c r="I46" s="51"/>
      <c r="J46" s="51"/>
    </row>
    <row r="47" spans="1:26" s="49" customFormat="1" ht="16.2" thickBot="1" x14ac:dyDescent="0.35">
      <c r="A47" s="107"/>
      <c r="B47" s="108"/>
      <c r="C47" s="108"/>
      <c r="D47" s="108"/>
      <c r="E47" s="108"/>
      <c r="F47" s="108"/>
      <c r="G47" s="51"/>
      <c r="H47" s="51"/>
      <c r="I47" s="51"/>
      <c r="J47" s="51"/>
      <c r="K47" s="51"/>
      <c r="L47" s="51"/>
    </row>
    <row r="48" spans="1:26" s="49" customFormat="1" ht="45.75" customHeight="1" thickBot="1" x14ac:dyDescent="0.35">
      <c r="A48" s="673" t="s">
        <v>235</v>
      </c>
      <c r="B48" s="674"/>
      <c r="C48" s="674"/>
      <c r="D48" s="675"/>
      <c r="E48" s="125"/>
      <c r="F48" s="125"/>
      <c r="G48" s="125"/>
      <c r="H48" s="125"/>
      <c r="I48" s="51"/>
      <c r="J48" s="51"/>
      <c r="K48" s="51"/>
      <c r="L48" s="51"/>
      <c r="N48" s="51"/>
      <c r="O48" s="51"/>
      <c r="P48" s="51"/>
      <c r="Q48" s="51"/>
      <c r="R48" s="51"/>
      <c r="S48" s="51"/>
      <c r="T48" s="51"/>
      <c r="U48" s="51"/>
      <c r="V48" s="51"/>
      <c r="W48" s="51"/>
      <c r="X48" s="51"/>
      <c r="Y48" s="51"/>
      <c r="Z48" s="51"/>
    </row>
    <row r="49" spans="1:26" s="49" customFormat="1" ht="62.4" x14ac:dyDescent="0.3">
      <c r="A49" s="126" t="s">
        <v>57</v>
      </c>
      <c r="B49" s="127" t="s">
        <v>61</v>
      </c>
      <c r="C49" s="502" t="s">
        <v>174</v>
      </c>
      <c r="D49" s="148" t="s">
        <v>175</v>
      </c>
      <c r="F49" s="51"/>
      <c r="G49" s="51"/>
      <c r="H49" s="51"/>
      <c r="I49" s="51"/>
      <c r="J49" s="51"/>
      <c r="K49" s="51"/>
      <c r="L49" s="51"/>
      <c r="N49" s="51"/>
      <c r="O49" s="51"/>
      <c r="P49" s="51"/>
      <c r="Q49" s="51"/>
      <c r="R49" s="51"/>
      <c r="S49" s="51"/>
      <c r="T49" s="51"/>
      <c r="U49" s="51"/>
      <c r="V49" s="51"/>
      <c r="W49" s="51"/>
      <c r="X49" s="51"/>
      <c r="Y49" s="51"/>
      <c r="Z49" s="51"/>
    </row>
    <row r="50" spans="1:26" s="49" customFormat="1" x14ac:dyDescent="0.3">
      <c r="A50" s="676" t="s">
        <v>173</v>
      </c>
      <c r="B50" s="110" t="s">
        <v>58</v>
      </c>
      <c r="C50" s="318">
        <f>'Urban_degree of utilization'!$Z$17</f>
        <v>0.55849881235154397</v>
      </c>
      <c r="D50" s="319">
        <f>'Urban_degree of utilization'!$S$17</f>
        <v>0.77600000000000002</v>
      </c>
      <c r="F50" s="51"/>
      <c r="G50" s="51"/>
      <c r="H50" s="51"/>
      <c r="I50" s="51"/>
      <c r="J50" s="51"/>
      <c r="K50" s="51"/>
      <c r="L50" s="51"/>
      <c r="N50" s="51"/>
      <c r="O50" s="51"/>
      <c r="P50" s="51"/>
      <c r="Q50" s="51"/>
      <c r="R50" s="51"/>
      <c r="S50" s="51"/>
      <c r="T50" s="51"/>
      <c r="U50" s="51"/>
      <c r="V50" s="51"/>
      <c r="W50" s="51"/>
      <c r="X50" s="51"/>
      <c r="Y50" s="51"/>
      <c r="Z50" s="51"/>
    </row>
    <row r="51" spans="1:26" s="49" customFormat="1" x14ac:dyDescent="0.3">
      <c r="A51" s="676"/>
      <c r="B51" s="110" t="s">
        <v>59</v>
      </c>
      <c r="C51" s="318">
        <f>'Urban_degree of utilization'!$AB$17</f>
        <v>3.4000000000000002E-2</v>
      </c>
      <c r="D51" s="319">
        <f>'Urban_degree of utilization'!$Q$17</f>
        <v>1.0999999999999999E-2</v>
      </c>
      <c r="F51" s="51"/>
      <c r="G51" s="51"/>
      <c r="H51" s="51"/>
      <c r="I51" s="51"/>
      <c r="J51" s="51"/>
      <c r="K51" s="51"/>
      <c r="L51" s="51"/>
      <c r="N51" s="51"/>
      <c r="O51" s="51"/>
      <c r="P51" s="51"/>
      <c r="Q51" s="51"/>
      <c r="R51" s="51"/>
      <c r="S51" s="51"/>
      <c r="T51" s="51"/>
      <c r="U51" s="51"/>
      <c r="V51" s="51"/>
      <c r="W51" s="51"/>
      <c r="X51" s="51"/>
      <c r="Y51" s="51"/>
      <c r="Z51" s="51"/>
    </row>
    <row r="52" spans="1:26" s="49" customFormat="1" x14ac:dyDescent="0.3">
      <c r="A52" s="676"/>
      <c r="B52" s="110" t="s">
        <v>98</v>
      </c>
      <c r="C52" s="318">
        <f>'Urban_degree of utilization'!$AD$17</f>
        <v>0.24883561643835614</v>
      </c>
      <c r="D52" s="319">
        <f>'Urban_degree of utilization'!$R$17</f>
        <v>0.105</v>
      </c>
      <c r="F52" s="51"/>
      <c r="G52" s="51"/>
      <c r="H52" s="51"/>
      <c r="I52" s="51"/>
      <c r="J52" s="51"/>
      <c r="K52" s="51"/>
      <c r="L52" s="51"/>
      <c r="N52" s="51"/>
      <c r="O52" s="51"/>
      <c r="P52" s="51"/>
      <c r="Q52" s="51"/>
      <c r="R52" s="51"/>
      <c r="S52" s="51"/>
      <c r="T52" s="51"/>
      <c r="U52" s="51"/>
      <c r="V52" s="51"/>
      <c r="W52" s="51"/>
      <c r="X52" s="51"/>
      <c r="Y52" s="51"/>
      <c r="Z52" s="51"/>
    </row>
    <row r="53" spans="1:26" s="49" customFormat="1" x14ac:dyDescent="0.3">
      <c r="A53" s="676"/>
      <c r="B53" s="110" t="s">
        <v>60</v>
      </c>
      <c r="C53" s="318">
        <f>'Urban_degree of utilization'!$Y$17</f>
        <v>4.5342042755344418E-2</v>
      </c>
      <c r="D53" s="319">
        <f>'Urban_degree of utilization'!$P$17</f>
        <v>6.3E-2</v>
      </c>
      <c r="F53" s="51"/>
      <c r="G53" s="51"/>
      <c r="H53" s="51"/>
      <c r="I53" s="51"/>
      <c r="J53" s="51"/>
      <c r="K53" s="51"/>
      <c r="L53" s="51"/>
      <c r="N53" s="51"/>
      <c r="O53" s="51"/>
      <c r="P53" s="51"/>
      <c r="Q53" s="51"/>
      <c r="R53" s="51"/>
      <c r="S53" s="51"/>
      <c r="T53" s="51"/>
      <c r="U53" s="51"/>
      <c r="V53" s="51"/>
      <c r="W53" s="51"/>
      <c r="X53" s="51"/>
      <c r="Y53" s="51"/>
      <c r="Z53" s="51"/>
    </row>
    <row r="54" spans="1:26" s="49" customFormat="1" ht="15.75" customHeight="1" thickBot="1" x14ac:dyDescent="0.35">
      <c r="A54" s="677"/>
      <c r="B54" s="149" t="s">
        <v>134</v>
      </c>
      <c r="C54" s="320">
        <f>'Urban_degree of utilization'!$AF$17</f>
        <v>0.11332352845475549</v>
      </c>
      <c r="D54" s="321">
        <f>'Urban_degree of utilization'!$T$17</f>
        <v>4.500000000000004E-2</v>
      </c>
      <c r="F54" s="51"/>
      <c r="G54" s="51"/>
      <c r="H54" s="51"/>
      <c r="I54" s="51"/>
      <c r="J54" s="51"/>
      <c r="K54" s="51"/>
      <c r="L54" s="51"/>
      <c r="N54" s="51"/>
      <c r="O54" s="51"/>
      <c r="P54" s="51"/>
      <c r="Q54" s="51"/>
      <c r="R54" s="51"/>
      <c r="S54" s="51"/>
      <c r="T54" s="51"/>
      <c r="U54" s="51"/>
      <c r="V54" s="51"/>
      <c r="W54" s="51"/>
      <c r="X54" s="51"/>
      <c r="Y54" s="51"/>
      <c r="Z54" s="51"/>
    </row>
    <row r="55" spans="1:26" s="49" customFormat="1" x14ac:dyDescent="0.3">
      <c r="A55" s="507"/>
      <c r="B55" s="110"/>
      <c r="C55" s="132"/>
      <c r="F55" s="51"/>
      <c r="G55" s="51"/>
      <c r="H55" s="51"/>
      <c r="I55" s="51"/>
      <c r="J55" s="51"/>
      <c r="K55" s="51"/>
      <c r="L55" s="51"/>
      <c r="N55" s="51"/>
      <c r="O55" s="51"/>
      <c r="P55" s="51"/>
      <c r="Q55" s="51"/>
      <c r="R55" s="51"/>
      <c r="S55" s="51"/>
      <c r="T55" s="51"/>
      <c r="U55" s="51"/>
      <c r="V55" s="51"/>
      <c r="W55" s="51"/>
      <c r="X55" s="51"/>
      <c r="Y55" s="51"/>
      <c r="Z55" s="51"/>
    </row>
    <row r="56" spans="1:26" s="49" customFormat="1" ht="16.2" thickBot="1" x14ac:dyDescent="0.35">
      <c r="A56" s="110"/>
      <c r="B56" s="132"/>
      <c r="D56" s="134"/>
      <c r="F56" s="110"/>
      <c r="G56" s="111"/>
      <c r="H56" s="112"/>
      <c r="I56" s="51"/>
      <c r="J56" s="51"/>
      <c r="K56" s="51"/>
      <c r="L56" s="51"/>
    </row>
    <row r="57" spans="1:26" s="49" customFormat="1" ht="48" customHeight="1" x14ac:dyDescent="0.3">
      <c r="A57" s="143" t="s">
        <v>236</v>
      </c>
      <c r="B57" s="502" t="s">
        <v>107</v>
      </c>
      <c r="C57" s="144" t="s">
        <v>108</v>
      </c>
      <c r="D57" s="134"/>
      <c r="F57" s="110"/>
      <c r="G57" s="111"/>
      <c r="H57" s="112"/>
      <c r="I57" s="51"/>
      <c r="J57" s="51"/>
      <c r="K57" s="51"/>
      <c r="L57" s="51"/>
    </row>
    <row r="58" spans="1:26" s="49" customFormat="1" ht="16.2" thickBot="1" x14ac:dyDescent="0.35">
      <c r="A58" s="142" t="s">
        <v>109</v>
      </c>
      <c r="B58" s="322">
        <f>Population!$E$13</f>
        <v>0.36249399999999998</v>
      </c>
      <c r="C58" s="323">
        <f>Population!$C$13</f>
        <v>0.75170919999999997</v>
      </c>
      <c r="D58" s="134"/>
      <c r="F58" s="110"/>
      <c r="G58" s="111"/>
      <c r="H58" s="112"/>
      <c r="I58" s="51"/>
      <c r="J58" s="51"/>
      <c r="K58" s="51"/>
      <c r="L58" s="51"/>
    </row>
    <row r="59" spans="1:26" s="49" customFormat="1" x14ac:dyDescent="0.3">
      <c r="A59" s="133"/>
      <c r="B59" s="133"/>
      <c r="C59" s="133"/>
      <c r="E59" s="110"/>
      <c r="F59" s="111"/>
      <c r="G59" s="112"/>
      <c r="H59" s="51"/>
      <c r="I59" s="51"/>
      <c r="J59" s="51"/>
      <c r="K59" s="51"/>
    </row>
    <row r="60" spans="1:26" s="49" customFormat="1" ht="16.2" thickBot="1" x14ac:dyDescent="0.35">
      <c r="A60" s="109"/>
      <c r="B60" s="133"/>
      <c r="C60" s="133"/>
      <c r="D60" s="133"/>
      <c r="E60" s="133"/>
      <c r="F60" s="133"/>
      <c r="G60" s="133"/>
      <c r="H60" s="133"/>
      <c r="I60" s="133"/>
      <c r="J60" s="133"/>
      <c r="K60" s="133"/>
      <c r="L60" s="133"/>
      <c r="M60" s="133"/>
      <c r="N60" s="133"/>
      <c r="O60" s="133"/>
      <c r="P60" s="133"/>
      <c r="Q60" s="133"/>
      <c r="R60" s="133"/>
      <c r="S60" s="133"/>
      <c r="U60" s="482"/>
      <c r="V60" s="482"/>
      <c r="W60" s="482"/>
    </row>
    <row r="61" spans="1:26" s="49" customFormat="1" ht="16.2" thickBot="1" x14ac:dyDescent="0.35">
      <c r="A61" s="678" t="s">
        <v>65</v>
      </c>
      <c r="B61" s="679"/>
      <c r="C61" s="508"/>
      <c r="D61" s="508"/>
      <c r="E61" s="508"/>
      <c r="F61" s="396"/>
      <c r="G61" s="396"/>
      <c r="H61" s="397"/>
      <c r="I61" s="396"/>
      <c r="J61" s="396"/>
      <c r="K61" s="396"/>
      <c r="L61" s="396"/>
      <c r="M61" s="397"/>
      <c r="N61" s="397"/>
      <c r="O61" s="398"/>
      <c r="P61" s="398"/>
      <c r="Q61" s="398"/>
      <c r="R61" s="398"/>
      <c r="S61" s="397"/>
      <c r="T61" s="475"/>
      <c r="U61" s="483"/>
      <c r="V61" s="483"/>
      <c r="W61" s="484"/>
    </row>
    <row r="62" spans="1:26" s="49" customFormat="1" ht="108" customHeight="1" x14ac:dyDescent="0.3">
      <c r="A62" s="680" t="s">
        <v>13</v>
      </c>
      <c r="B62" s="669" t="s">
        <v>110</v>
      </c>
      <c r="C62" s="669" t="s">
        <v>111</v>
      </c>
      <c r="D62" s="669" t="s">
        <v>14</v>
      </c>
      <c r="E62" s="657" t="s">
        <v>104</v>
      </c>
      <c r="F62" s="658"/>
      <c r="G62" s="669" t="s">
        <v>178</v>
      </c>
      <c r="H62" s="669"/>
      <c r="I62" s="669" t="s">
        <v>103</v>
      </c>
      <c r="J62" s="650" t="s">
        <v>62</v>
      </c>
      <c r="K62" s="651"/>
      <c r="L62" s="651"/>
      <c r="M62" s="651"/>
      <c r="N62" s="651"/>
      <c r="O62" s="651"/>
      <c r="P62" s="651"/>
      <c r="Q62" s="651"/>
      <c r="R62" s="651"/>
      <c r="S62" s="651"/>
      <c r="T62" s="651"/>
      <c r="U62" s="651"/>
      <c r="V62" s="651"/>
      <c r="W62" s="652"/>
    </row>
    <row r="63" spans="1:26" s="49" customFormat="1" x14ac:dyDescent="0.3">
      <c r="A63" s="668"/>
      <c r="B63" s="656"/>
      <c r="C63" s="656"/>
      <c r="D63" s="656"/>
      <c r="E63" s="659"/>
      <c r="F63" s="660"/>
      <c r="G63" s="656"/>
      <c r="H63" s="656"/>
      <c r="I63" s="656"/>
      <c r="J63" s="501">
        <v>2005</v>
      </c>
      <c r="K63" s="501">
        <v>2006</v>
      </c>
      <c r="L63" s="501">
        <v>2007</v>
      </c>
      <c r="M63" s="501">
        <v>2008</v>
      </c>
      <c r="N63" s="501">
        <v>2009</v>
      </c>
      <c r="O63" s="501">
        <v>2010</v>
      </c>
      <c r="P63" s="501">
        <v>2011</v>
      </c>
      <c r="Q63" s="501">
        <v>2012</v>
      </c>
      <c r="R63" s="501">
        <v>2013</v>
      </c>
      <c r="S63" s="501">
        <v>2014</v>
      </c>
      <c r="T63" s="513">
        <v>2015</v>
      </c>
      <c r="U63" s="513">
        <v>2016</v>
      </c>
      <c r="V63" s="513">
        <v>2017</v>
      </c>
      <c r="W63" s="452">
        <v>2018</v>
      </c>
    </row>
    <row r="64" spans="1:26" s="45" customFormat="1" x14ac:dyDescent="0.3">
      <c r="A64" s="663" t="s">
        <v>109</v>
      </c>
      <c r="B64" s="661">
        <f>B58</f>
        <v>0.36249399999999998</v>
      </c>
      <c r="C64" s="666">
        <f>C58</f>
        <v>0.75170919999999997</v>
      </c>
      <c r="D64" s="153" t="s">
        <v>15</v>
      </c>
      <c r="E64" s="661">
        <f>C50</f>
        <v>0.55849881235154397</v>
      </c>
      <c r="F64" s="661"/>
      <c r="G64" s="670">
        <f>D50</f>
        <v>0.77600000000000002</v>
      </c>
      <c r="H64" s="670"/>
      <c r="I64" s="154">
        <f>B44*A31</f>
        <v>0.3</v>
      </c>
      <c r="J64" s="155">
        <f t="shared" ref="J64:O64" si="2">($B$64*$E64*$I64)*(C27-$A$34)</f>
        <v>164756.02289181744</v>
      </c>
      <c r="K64" s="155">
        <f t="shared" si="2"/>
        <v>172045.2014292466</v>
      </c>
      <c r="L64" s="155">
        <f t="shared" si="2"/>
        <v>179334.37996667574</v>
      </c>
      <c r="M64" s="155">
        <f t="shared" si="2"/>
        <v>186623.55850410496</v>
      </c>
      <c r="N64" s="155">
        <f t="shared" si="2"/>
        <v>193912.73704153413</v>
      </c>
      <c r="O64" s="155">
        <f t="shared" si="2"/>
        <v>201201.91557896335</v>
      </c>
      <c r="P64" s="155">
        <f>($C$64*$G64*$I64)*(I27-$A$34)</f>
        <v>589614.03501721169</v>
      </c>
      <c r="Q64" s="155">
        <f>($C$64*$G64*$I64)*(J27-$A$34)</f>
        <v>621308.90137961006</v>
      </c>
      <c r="R64" s="155">
        <f>($C$64*$G64*$I64)*(K27-$A$34)</f>
        <v>653003.76774200844</v>
      </c>
      <c r="S64" s="155">
        <f>($C$64*$G64*$I64)*(L27-$A$34)</f>
        <v>684698.63410440681</v>
      </c>
      <c r="T64" s="462">
        <f>($C$64*$G64*$I64)*(M27-$A$34)</f>
        <v>716393.50046680518</v>
      </c>
      <c r="U64" s="462">
        <f t="shared" ref="U64:W64" si="3">($C$64*$G64*$I64)*(N27-$A$34)</f>
        <v>749792.13318154449</v>
      </c>
      <c r="V64" s="462">
        <f t="shared" si="3"/>
        <v>784894.53224862472</v>
      </c>
      <c r="W64" s="156">
        <f t="shared" si="3"/>
        <v>821700.69766804599</v>
      </c>
    </row>
    <row r="65" spans="1:23" s="45" customFormat="1" x14ac:dyDescent="0.3">
      <c r="A65" s="663"/>
      <c r="B65" s="661"/>
      <c r="C65" s="666"/>
      <c r="D65" s="153" t="s">
        <v>16</v>
      </c>
      <c r="E65" s="662">
        <f t="shared" ref="E65:E66" si="4">C51</f>
        <v>3.4000000000000002E-2</v>
      </c>
      <c r="F65" s="662"/>
      <c r="G65" s="662">
        <f>D51</f>
        <v>1.0999999999999999E-2</v>
      </c>
      <c r="H65" s="662"/>
      <c r="I65" s="154">
        <f>B46*A31</f>
        <v>0.06</v>
      </c>
      <c r="J65" s="155">
        <f t="shared" ref="J65:O65" si="5">($B$64*$E$65*$I$65)*(C27-$A$34)</f>
        <v>2005.9862812370072</v>
      </c>
      <c r="K65" s="155">
        <f t="shared" si="5"/>
        <v>2094.735644634613</v>
      </c>
      <c r="L65" s="155">
        <f t="shared" si="5"/>
        <v>2183.485008032218</v>
      </c>
      <c r="M65" s="155">
        <f t="shared" si="5"/>
        <v>2272.2343714298245</v>
      </c>
      <c r="N65" s="155">
        <f t="shared" si="5"/>
        <v>2360.98373482743</v>
      </c>
      <c r="O65" s="155">
        <f t="shared" si="5"/>
        <v>2449.733098225036</v>
      </c>
      <c r="P65" s="155">
        <f>($C$64*$G$65*$I$65)*(I27-$A$34)</f>
        <v>1671.5861817498269</v>
      </c>
      <c r="Q65" s="155">
        <f>($C$64*$G$65*$I$65)*(J27-$A$34)</f>
        <v>1761.4427616432242</v>
      </c>
      <c r="R65" s="155">
        <f>($C$64*$G$65*$I$65)*(K27-$A$34)</f>
        <v>1851.2993415366216</v>
      </c>
      <c r="S65" s="155">
        <f>($C$64*$G$65*$I$65)*(L27-$A$34)</f>
        <v>1941.1559214300189</v>
      </c>
      <c r="T65" s="462">
        <f>($C$64*$G$65*$I$65)*(M27-$A$34)</f>
        <v>2031.0125013234165</v>
      </c>
      <c r="U65" s="462">
        <f t="shared" ref="U65:W65" si="6">($C$64*$G$65*$I$65)*(N27-$A$34)</f>
        <v>2125.6993466487083</v>
      </c>
      <c r="V65" s="462">
        <f t="shared" si="6"/>
        <v>2225.2164574058947</v>
      </c>
      <c r="W65" s="156">
        <f t="shared" si="6"/>
        <v>2329.5638335949752</v>
      </c>
    </row>
    <row r="66" spans="1:23" s="45" customFormat="1" x14ac:dyDescent="0.3">
      <c r="A66" s="663"/>
      <c r="B66" s="661"/>
      <c r="C66" s="666"/>
      <c r="D66" s="153" t="s">
        <v>176</v>
      </c>
      <c r="E66" s="662">
        <f t="shared" si="4"/>
        <v>0.24883561643835614</v>
      </c>
      <c r="F66" s="662"/>
      <c r="G66" s="661">
        <f>D52</f>
        <v>0.105</v>
      </c>
      <c r="H66" s="661"/>
      <c r="I66" s="154">
        <f>B45*A31</f>
        <v>0.3</v>
      </c>
      <c r="J66" s="155">
        <f t="shared" ref="J66:O66" si="7">($B$64*$E$66*$I$66)*(C27-$A$34)</f>
        <v>73406.004832131788</v>
      </c>
      <c r="K66" s="155">
        <f t="shared" si="7"/>
        <v>76653.652265889861</v>
      </c>
      <c r="L66" s="155">
        <f t="shared" si="7"/>
        <v>79901.29969964792</v>
      </c>
      <c r="M66" s="155">
        <f t="shared" si="7"/>
        <v>83148.947133406022</v>
      </c>
      <c r="N66" s="155">
        <f t="shared" si="7"/>
        <v>86396.59456716408</v>
      </c>
      <c r="O66" s="155">
        <f t="shared" si="7"/>
        <v>89644.242000922168</v>
      </c>
      <c r="P66" s="155">
        <f>($C$64*$G$66*$I$66)*(I27-$A$34)</f>
        <v>79780.249583514465</v>
      </c>
      <c r="Q66" s="155">
        <f>($C$64*$G$66*$I$66)*(J27-$A$34)</f>
        <v>84068.859078426613</v>
      </c>
      <c r="R66" s="155">
        <f>($C$64*$G$66*$I$66)*(K27-$A$34)</f>
        <v>88357.46857333876</v>
      </c>
      <c r="S66" s="155">
        <f>($C$64*$G$66*$I$66)*(L27-$A$34)</f>
        <v>92646.078068250907</v>
      </c>
      <c r="T66" s="462">
        <f>($C$64*$G$66*$I$66)*(M27-$A$34)</f>
        <v>96934.687563163068</v>
      </c>
      <c r="U66" s="462">
        <f t="shared" ref="U66:W66" si="8">($C$64*$G$66*$I$66)*(N27-$A$34)</f>
        <v>101453.83245368834</v>
      </c>
      <c r="V66" s="462">
        <f t="shared" si="8"/>
        <v>106203.51273982679</v>
      </c>
      <c r="W66" s="156">
        <f t="shared" si="8"/>
        <v>111183.72842157837</v>
      </c>
    </row>
    <row r="67" spans="1:23" s="45" customFormat="1" x14ac:dyDescent="0.3">
      <c r="A67" s="663"/>
      <c r="B67" s="661"/>
      <c r="C67" s="666"/>
      <c r="D67" s="153" t="s">
        <v>177</v>
      </c>
      <c r="E67" s="662">
        <f>C54</f>
        <v>0.11332352845475549</v>
      </c>
      <c r="F67" s="662"/>
      <c r="G67" s="661">
        <f>D54</f>
        <v>4.500000000000004E-2</v>
      </c>
      <c r="H67" s="661"/>
      <c r="I67" s="154">
        <f>B42*A31</f>
        <v>0.06</v>
      </c>
      <c r="J67" s="155">
        <f t="shared" ref="J67:O67" si="9">($B$64*$E$67*$I$67)*(C27-$A$34)</f>
        <v>6686.0424535767979</v>
      </c>
      <c r="K67" s="155">
        <f t="shared" si="9"/>
        <v>6981.8480714688567</v>
      </c>
      <c r="L67" s="155">
        <f t="shared" si="9"/>
        <v>7277.6536893609145</v>
      </c>
      <c r="M67" s="155">
        <f t="shared" si="9"/>
        <v>7573.4593072529751</v>
      </c>
      <c r="N67" s="155">
        <f t="shared" si="9"/>
        <v>7869.2649251450339</v>
      </c>
      <c r="O67" s="155">
        <f t="shared" si="9"/>
        <v>8165.0705430370936</v>
      </c>
      <c r="P67" s="155">
        <f>($C$64*$G$67*$I$67)*(I27-$A$34)</f>
        <v>6838.30710715839</v>
      </c>
      <c r="Q67" s="155">
        <f>($C$64*$G$67*$I$67)*(J27-$A$34)</f>
        <v>7205.9022067222886</v>
      </c>
      <c r="R67" s="155">
        <f>($C$64*$G$67*$I$67)*(K27-$A$34)</f>
        <v>7573.4973062861873</v>
      </c>
      <c r="S67" s="155">
        <f>($C$64*$G$67*$I$67)*(L27-$A$34)</f>
        <v>7941.0924058500859</v>
      </c>
      <c r="T67" s="462">
        <f>($C$64*$G$67*$I$67)*(M27-$A$34)</f>
        <v>8308.6875054139855</v>
      </c>
      <c r="U67" s="462">
        <f t="shared" ref="U67:W67" si="10">($C$64*$G$67*$I$67)*(N27-$A$34)</f>
        <v>8696.0427817447253</v>
      </c>
      <c r="V67" s="462">
        <f t="shared" si="10"/>
        <v>9103.1582348423053</v>
      </c>
      <c r="W67" s="156">
        <f t="shared" si="10"/>
        <v>9530.0338647067274</v>
      </c>
    </row>
    <row r="68" spans="1:23" s="49" customFormat="1" ht="108" customHeight="1" x14ac:dyDescent="0.3">
      <c r="A68" s="668" t="s">
        <v>13</v>
      </c>
      <c r="B68" s="656" t="s">
        <v>110</v>
      </c>
      <c r="C68" s="656" t="s">
        <v>111</v>
      </c>
      <c r="D68" s="656" t="s">
        <v>14</v>
      </c>
      <c r="E68" s="656" t="s">
        <v>205</v>
      </c>
      <c r="F68" s="656" t="s">
        <v>206</v>
      </c>
      <c r="G68" s="656" t="s">
        <v>436</v>
      </c>
      <c r="H68" s="656" t="s">
        <v>437</v>
      </c>
      <c r="I68" s="656" t="s">
        <v>103</v>
      </c>
      <c r="J68" s="653" t="s">
        <v>62</v>
      </c>
      <c r="K68" s="654"/>
      <c r="L68" s="654"/>
      <c r="M68" s="654"/>
      <c r="N68" s="654"/>
      <c r="O68" s="654"/>
      <c r="P68" s="654"/>
      <c r="Q68" s="654"/>
      <c r="R68" s="654"/>
      <c r="S68" s="654"/>
      <c r="T68" s="654"/>
      <c r="U68" s="654"/>
      <c r="V68" s="654"/>
      <c r="W68" s="655"/>
    </row>
    <row r="69" spans="1:23" s="49" customFormat="1" x14ac:dyDescent="0.3">
      <c r="A69" s="668"/>
      <c r="B69" s="656"/>
      <c r="C69" s="656"/>
      <c r="D69" s="656"/>
      <c r="E69" s="656"/>
      <c r="F69" s="656"/>
      <c r="G69" s="656"/>
      <c r="H69" s="656"/>
      <c r="I69" s="656"/>
      <c r="J69" s="501">
        <v>2005</v>
      </c>
      <c r="K69" s="501">
        <v>2006</v>
      </c>
      <c r="L69" s="501">
        <v>2007</v>
      </c>
      <c r="M69" s="501">
        <v>2008</v>
      </c>
      <c r="N69" s="501">
        <v>2009</v>
      </c>
      <c r="O69" s="501">
        <v>2010</v>
      </c>
      <c r="P69" s="501">
        <v>2011</v>
      </c>
      <c r="Q69" s="501">
        <v>2012</v>
      </c>
      <c r="R69" s="501">
        <v>2013</v>
      </c>
      <c r="S69" s="501">
        <v>2014</v>
      </c>
      <c r="T69" s="513">
        <v>2015</v>
      </c>
      <c r="U69" s="513">
        <v>2016</v>
      </c>
      <c r="V69" s="513">
        <v>2017</v>
      </c>
      <c r="W69" s="452">
        <v>2018</v>
      </c>
    </row>
    <row r="70" spans="1:23" s="45" customFormat="1" ht="31.2" x14ac:dyDescent="0.3">
      <c r="A70" s="663" t="s">
        <v>109</v>
      </c>
      <c r="B70" s="661">
        <f>B58</f>
        <v>0.36249399999999998</v>
      </c>
      <c r="C70" s="666">
        <f>C58</f>
        <v>0.75170919999999997</v>
      </c>
      <c r="D70" s="153" t="s">
        <v>63</v>
      </c>
      <c r="E70" s="167">
        <f>C53*'STP status'!E14</f>
        <v>4.5342042755344418E-2</v>
      </c>
      <c r="F70" s="166">
        <f>C53*'STP status'!H14</f>
        <v>4.5342042755344418E-2</v>
      </c>
      <c r="G70" s="472">
        <f>D53*'STP status'!K14</f>
        <v>6.3E-2</v>
      </c>
      <c r="H70" s="472">
        <f>D53*'STP status'!N14</f>
        <v>0</v>
      </c>
      <c r="I70" s="154">
        <f>B41*A31</f>
        <v>0.3</v>
      </c>
      <c r="J70" s="155">
        <f>($B$70*$E$70*$I$70)*(C23-$A$34)</f>
        <v>794.1150490750955</v>
      </c>
      <c r="K70" s="155">
        <f>($B$70*$E$70*$I$70)*(D23-$A$34)</f>
        <v>829.24849227412517</v>
      </c>
      <c r="L70" s="155">
        <f>($B$70*$E$70*$I$70)*(E23-$A$34)</f>
        <v>864.38193547315473</v>
      </c>
      <c r="M70" s="155">
        <f>($B$70*$F$70*$I$70)*(F23-$A$34)</f>
        <v>899.51537867218462</v>
      </c>
      <c r="N70" s="155">
        <f>($B$70*$F$70*$I$70)*(G23-$A$34)</f>
        <v>934.64882187121407</v>
      </c>
      <c r="O70" s="155">
        <f>($B$70*$F$70*$I$70)*(H23-$A$34)</f>
        <v>969.78226507024385</v>
      </c>
      <c r="P70" s="155">
        <f>($C$70*$G$70*$I$70)*(I23-$A$34)</f>
        <v>4023.070216457907</v>
      </c>
      <c r="Q70" s="155">
        <f>($C$70*$G$70*$I$70)*(J23-$A$34)</f>
        <v>4239.3314743390156</v>
      </c>
      <c r="R70" s="155">
        <f>($C$70*$G$70*$I$70)*(K23-$A$34)</f>
        <v>4455.5927322201242</v>
      </c>
      <c r="S70" s="155">
        <f>($C$70*$G$70*$I$70)*(L23-$A$34)</f>
        <v>4671.8539901012336</v>
      </c>
      <c r="T70" s="462">
        <f>($C$70*$G$70*$I$70)*(M23-$A$34)</f>
        <v>4888.1152479823422</v>
      </c>
      <c r="U70" s="462">
        <f>($C$70*$H$70*$I$70)*(N23-$A$34)</f>
        <v>0</v>
      </c>
      <c r="V70" s="462">
        <f t="shared" ref="V70:W70" si="11">($C$70*$H$70*$I$70)*(O23-$A$34)</f>
        <v>0</v>
      </c>
      <c r="W70" s="156">
        <f t="shared" si="11"/>
        <v>0</v>
      </c>
    </row>
    <row r="71" spans="1:23" s="45" customFormat="1" ht="31.2" x14ac:dyDescent="0.3">
      <c r="A71" s="663"/>
      <c r="B71" s="661"/>
      <c r="C71" s="666"/>
      <c r="D71" s="153" t="s">
        <v>64</v>
      </c>
      <c r="E71" s="165">
        <f>(C53-E70)*'STP status'!D14</f>
        <v>0</v>
      </c>
      <c r="F71" s="477">
        <f>(C53-F70)*'STP status'!G14</f>
        <v>0</v>
      </c>
      <c r="G71" s="479">
        <f>(D53-G70)*'STP status'!J14</f>
        <v>0</v>
      </c>
      <c r="H71" s="464">
        <f>(D53-H70)*'STP status'!M14</f>
        <v>0</v>
      </c>
      <c r="I71" s="154">
        <f>B38*A31</f>
        <v>0.48</v>
      </c>
      <c r="J71" s="155">
        <f>($B$70*$E$71*$I$71)*(C23-$A$34)</f>
        <v>0</v>
      </c>
      <c r="K71" s="155">
        <f>($B$70*$E$71*$I$71)*(D23-$A$34)</f>
        <v>0</v>
      </c>
      <c r="L71" s="155">
        <f>($B$70*$E$71*$I$71)*(E23-$A$34)</f>
        <v>0</v>
      </c>
      <c r="M71" s="155">
        <f>($B$70*$F$71*$I$71)*(F23-$A$34)</f>
        <v>0</v>
      </c>
      <c r="N71" s="155">
        <f>($B$70*$F$71*$I$71)*(G23-$A$34)</f>
        <v>0</v>
      </c>
      <c r="O71" s="155">
        <f>($B$70*$F$71*$I$71)*(H23-$A$34)</f>
        <v>0</v>
      </c>
      <c r="P71" s="155">
        <f>($C$70*$G$71*$I$71)*(I23-$A$34)</f>
        <v>0</v>
      </c>
      <c r="Q71" s="155">
        <f>($C$70*$G$71*$I$71)*(J23-$A$34)</f>
        <v>0</v>
      </c>
      <c r="R71" s="155">
        <f>($C$70*$G$71*$I$71)*(K23-$A$34)</f>
        <v>0</v>
      </c>
      <c r="S71" s="155">
        <f>($C$70*$G$71*$I$71)*(L23-$A$34)</f>
        <v>0</v>
      </c>
      <c r="T71" s="462">
        <f>($C$70*$G$71*$I$71)*(M23-$A$34)</f>
        <v>0</v>
      </c>
      <c r="U71" s="462">
        <f>($C$70*$H$71*$I$71)*(N23-$A$34)</f>
        <v>0</v>
      </c>
      <c r="V71" s="462">
        <f t="shared" ref="V71:W71" si="12">($C$70*$H$71*$I$71)*(O23-$A$34)</f>
        <v>0</v>
      </c>
      <c r="W71" s="156">
        <f t="shared" si="12"/>
        <v>0</v>
      </c>
    </row>
    <row r="72" spans="1:23" s="45" customFormat="1" ht="31.8" thickBot="1" x14ac:dyDescent="0.35">
      <c r="A72" s="664"/>
      <c r="B72" s="665"/>
      <c r="C72" s="667"/>
      <c r="D72" s="159" t="s">
        <v>105</v>
      </c>
      <c r="E72" s="164">
        <f>(C53-E70)*'STP status'!C14</f>
        <v>0</v>
      </c>
      <c r="F72" s="478">
        <f>(C53-F70)*'STP status'!F14</f>
        <v>0</v>
      </c>
      <c r="G72" s="480">
        <f>(D53-G70)*'STP status'!I14</f>
        <v>0</v>
      </c>
      <c r="H72" s="481">
        <f>(D53-H70)*'STP status'!L14</f>
        <v>6.3E-2</v>
      </c>
      <c r="I72" s="160">
        <f>B39*A31</f>
        <v>0.18</v>
      </c>
      <c r="J72" s="161">
        <f>($B$70*$E$72*$I$72)*(C23-$A$34)</f>
        <v>0</v>
      </c>
      <c r="K72" s="161">
        <f>($B$70*$E$72*$I$72)*(D23-$A$34)</f>
        <v>0</v>
      </c>
      <c r="L72" s="161">
        <f>($B$70*$E$72*$I$72)*(E23-$A$34)</f>
        <v>0</v>
      </c>
      <c r="M72" s="161">
        <f>($B$70*$F$72*$I$72)*(F23-$A$34)</f>
        <v>0</v>
      </c>
      <c r="N72" s="161">
        <f>($B$70*$F$72*$I$72)*(G23-$A$34)</f>
        <v>0</v>
      </c>
      <c r="O72" s="161">
        <f>($B$70*$F$72*$I$72)*(H23-$A$34)</f>
        <v>0</v>
      </c>
      <c r="P72" s="161">
        <f>($C$70*$G$72*$I$72)*(I23-$A$34)</f>
        <v>0</v>
      </c>
      <c r="Q72" s="161">
        <f>($C$70*$G$72*$I$72)*(J23-$A$34)</f>
        <v>0</v>
      </c>
      <c r="R72" s="161">
        <f>($C$70*$G$72*$I$72)*(K23-$A$34)</f>
        <v>0</v>
      </c>
      <c r="S72" s="161">
        <f>($C$70*$G$72*$I$72)*(L23-$A$34)</f>
        <v>0</v>
      </c>
      <c r="T72" s="463">
        <f>($C$70*$G$72*$I$72)*(M23-$A$34)</f>
        <v>0</v>
      </c>
      <c r="U72" s="463">
        <f>($C$70*$H$72*$I$72)*(N23-$A$34)</f>
        <v>3069.6010139403038</v>
      </c>
      <c r="V72" s="463">
        <f t="shared" ref="V72:W72" si="13">($C$70*$H$72*$I$72)*(O23-$A$34)</f>
        <v>3213.307989513436</v>
      </c>
      <c r="W72" s="162">
        <f t="shared" si="13"/>
        <v>3363.9900755088015</v>
      </c>
    </row>
    <row r="73" spans="1:23" s="45" customFormat="1" x14ac:dyDescent="0.3">
      <c r="A73" s="131"/>
      <c r="B73" s="47"/>
      <c r="C73" s="47"/>
      <c r="D73" s="47"/>
      <c r="E73" s="324"/>
      <c r="F73" s="48"/>
      <c r="G73" s="48"/>
      <c r="H73" s="476"/>
      <c r="I73" s="48"/>
      <c r="J73" s="48"/>
      <c r="K73" s="48"/>
    </row>
    <row r="74" spans="1:23" s="114" customFormat="1" x14ac:dyDescent="0.3">
      <c r="A74" s="68"/>
      <c r="B74" s="56"/>
      <c r="C74" s="56"/>
      <c r="D74" s="56"/>
      <c r="E74" s="56"/>
      <c r="F74" s="113"/>
      <c r="G74" s="113"/>
      <c r="H74" s="113"/>
      <c r="I74" s="113"/>
      <c r="J74" s="113"/>
      <c r="K74" s="113"/>
    </row>
    <row r="75" spans="1:23" ht="47.25" customHeight="1" x14ac:dyDescent="0.3">
      <c r="A75" s="656" t="s">
        <v>357</v>
      </c>
      <c r="B75" s="656"/>
      <c r="C75" s="392">
        <v>2005</v>
      </c>
      <c r="D75" s="392">
        <v>2006</v>
      </c>
      <c r="E75" s="501">
        <v>2007</v>
      </c>
      <c r="F75" s="501">
        <v>2008</v>
      </c>
      <c r="G75" s="501">
        <v>2009</v>
      </c>
      <c r="H75" s="501">
        <v>2010</v>
      </c>
      <c r="I75" s="501">
        <v>2011</v>
      </c>
      <c r="J75" s="501">
        <v>2012</v>
      </c>
      <c r="K75" s="501">
        <v>2013</v>
      </c>
      <c r="L75" s="501">
        <v>2014</v>
      </c>
      <c r="M75" s="501">
        <v>2015</v>
      </c>
      <c r="N75" s="513">
        <v>2016</v>
      </c>
      <c r="O75" s="513">
        <v>2017</v>
      </c>
      <c r="P75" s="501">
        <v>2018</v>
      </c>
    </row>
    <row r="76" spans="1:23" x14ac:dyDescent="0.3">
      <c r="A76" s="393"/>
      <c r="B76" s="394"/>
      <c r="C76" s="395">
        <f t="shared" ref="C76:M76" si="14">(SUM(J64:J67)+SUM(J70:J72))/10^3</f>
        <v>247.64817150783816</v>
      </c>
      <c r="D76" s="395">
        <f t="shared" si="14"/>
        <v>258.60468590351405</v>
      </c>
      <c r="E76" s="395">
        <f t="shared" si="14"/>
        <v>269.56120029918998</v>
      </c>
      <c r="F76" s="395">
        <f t="shared" si="14"/>
        <v>280.5177146948659</v>
      </c>
      <c r="G76" s="395">
        <f t="shared" si="14"/>
        <v>291.47422909054183</v>
      </c>
      <c r="H76" s="395">
        <f t="shared" si="14"/>
        <v>302.43074348621786</v>
      </c>
      <c r="I76" s="395">
        <f t="shared" si="14"/>
        <v>681.92724810609218</v>
      </c>
      <c r="J76" s="395">
        <f t="shared" si="14"/>
        <v>718.58443690074114</v>
      </c>
      <c r="K76" s="395">
        <f t="shared" si="14"/>
        <v>755.24162569539021</v>
      </c>
      <c r="L76" s="395">
        <f t="shared" si="14"/>
        <v>791.89881449003906</v>
      </c>
      <c r="M76" s="395">
        <f t="shared" si="14"/>
        <v>828.55600328468802</v>
      </c>
      <c r="N76" s="395">
        <f t="shared" ref="N76:P76" si="15">(SUM(U64:U67)+SUM(U70:U72))/10^3</f>
        <v>865.13730877756666</v>
      </c>
      <c r="O76" s="395">
        <f t="shared" si="15"/>
        <v>905.63972767021323</v>
      </c>
      <c r="P76" s="395">
        <f t="shared" si="15"/>
        <v>948.10801386343496</v>
      </c>
    </row>
    <row r="77" spans="1:23" x14ac:dyDescent="0.3">
      <c r="A77" s="68"/>
      <c r="B77" s="69"/>
      <c r="C77" s="410"/>
      <c r="D77" s="69"/>
      <c r="E77" s="120"/>
      <c r="F77" s="121"/>
      <c r="G77" s="121"/>
      <c r="H77" s="121"/>
      <c r="I77" s="121"/>
      <c r="J77" s="121"/>
    </row>
    <row r="78" spans="1:23" ht="47.25" customHeight="1" x14ac:dyDescent="0.3">
      <c r="A78" s="656" t="s">
        <v>112</v>
      </c>
      <c r="B78" s="656"/>
      <c r="C78" s="392">
        <v>2005</v>
      </c>
      <c r="D78" s="392">
        <v>2006</v>
      </c>
      <c r="E78" s="501">
        <v>2007</v>
      </c>
      <c r="F78" s="501">
        <v>2008</v>
      </c>
      <c r="G78" s="501">
        <v>2009</v>
      </c>
      <c r="H78" s="501">
        <v>2010</v>
      </c>
      <c r="I78" s="501">
        <v>2011</v>
      </c>
      <c r="J78" s="501">
        <v>2012</v>
      </c>
      <c r="K78" s="501">
        <v>2013</v>
      </c>
      <c r="L78" s="501">
        <v>2014</v>
      </c>
      <c r="M78" s="501">
        <v>2015</v>
      </c>
      <c r="N78" s="513">
        <v>2016</v>
      </c>
      <c r="O78" s="513">
        <v>2017</v>
      </c>
      <c r="P78" s="513">
        <v>2018</v>
      </c>
      <c r="Q78" s="485"/>
    </row>
    <row r="79" spans="1:23" x14ac:dyDescent="0.3">
      <c r="A79" s="393"/>
      <c r="B79" s="394"/>
      <c r="C79" s="395">
        <f t="shared" ref="C79:P79" si="16">C76*21</f>
        <v>5200.611601664601</v>
      </c>
      <c r="D79" s="395">
        <f t="shared" si="16"/>
        <v>5430.6984039737954</v>
      </c>
      <c r="E79" s="395">
        <f t="shared" si="16"/>
        <v>5660.7852062829897</v>
      </c>
      <c r="F79" s="395">
        <f t="shared" si="16"/>
        <v>5890.8720085921841</v>
      </c>
      <c r="G79" s="395">
        <f t="shared" si="16"/>
        <v>6120.9588109013785</v>
      </c>
      <c r="H79" s="395">
        <f t="shared" si="16"/>
        <v>6351.0456132105755</v>
      </c>
      <c r="I79" s="395">
        <f t="shared" si="16"/>
        <v>14320.472210227936</v>
      </c>
      <c r="J79" s="395">
        <f t="shared" si="16"/>
        <v>15090.273174915565</v>
      </c>
      <c r="K79" s="395">
        <f t="shared" si="16"/>
        <v>15860.074139603195</v>
      </c>
      <c r="L79" s="395">
        <f t="shared" si="16"/>
        <v>16629.875104290819</v>
      </c>
      <c r="M79" s="395">
        <f t="shared" si="16"/>
        <v>17399.67606897845</v>
      </c>
      <c r="N79" s="395">
        <f t="shared" si="16"/>
        <v>18167.883484328901</v>
      </c>
      <c r="O79" s="395">
        <f t="shared" si="16"/>
        <v>19018.434281074478</v>
      </c>
      <c r="P79" s="395">
        <f t="shared" si="16"/>
        <v>19910.268291132135</v>
      </c>
    </row>
    <row r="80" spans="1:23" x14ac:dyDescent="0.3">
      <c r="F80" s="123"/>
    </row>
    <row r="81" spans="2:6" x14ac:dyDescent="0.3">
      <c r="B81" s="57"/>
      <c r="C81" s="367"/>
      <c r="D81" s="57"/>
      <c r="E81" s="57"/>
    </row>
    <row r="82" spans="2:6" x14ac:dyDescent="0.3">
      <c r="B82" s="57"/>
      <c r="C82" s="124"/>
      <c r="D82" s="124"/>
      <c r="E82" s="124"/>
      <c r="F82" s="123"/>
    </row>
    <row r="83" spans="2:6" x14ac:dyDescent="0.3">
      <c r="B83" s="57"/>
      <c r="C83" s="124"/>
      <c r="D83" s="124"/>
      <c r="E83" s="124"/>
    </row>
  </sheetData>
  <mergeCells count="38">
    <mergeCell ref="A33:B33"/>
    <mergeCell ref="A48:D48"/>
    <mergeCell ref="A50:A54"/>
    <mergeCell ref="A61:B61"/>
    <mergeCell ref="A62:A63"/>
    <mergeCell ref="B62:B63"/>
    <mergeCell ref="C62:C63"/>
    <mergeCell ref="D62:D63"/>
    <mergeCell ref="E62:F63"/>
    <mergeCell ref="G62:H63"/>
    <mergeCell ref="I62:I63"/>
    <mergeCell ref="J62:W62"/>
    <mergeCell ref="A64:A67"/>
    <mergeCell ref="B64:B67"/>
    <mergeCell ref="C64:C67"/>
    <mergeCell ref="E64:F64"/>
    <mergeCell ref="G64:H64"/>
    <mergeCell ref="E65:F65"/>
    <mergeCell ref="G65:H65"/>
    <mergeCell ref="E66:F66"/>
    <mergeCell ref="G66:H66"/>
    <mergeCell ref="E67:F67"/>
    <mergeCell ref="G67:H67"/>
    <mergeCell ref="I68:I69"/>
    <mergeCell ref="J68:W68"/>
    <mergeCell ref="A70:A72"/>
    <mergeCell ref="B70:B72"/>
    <mergeCell ref="C70:C72"/>
    <mergeCell ref="A68:A69"/>
    <mergeCell ref="B68:B69"/>
    <mergeCell ref="C68:C69"/>
    <mergeCell ref="D68:D69"/>
    <mergeCell ref="E68:E69"/>
    <mergeCell ref="A75:B75"/>
    <mergeCell ref="A78:B78"/>
    <mergeCell ref="F68:F69"/>
    <mergeCell ref="G68:G69"/>
    <mergeCell ref="H68:H69"/>
  </mergeCells>
  <pageMargins left="0.25" right="0.25" top="0.75" bottom="0.75" header="0.3" footer="0.3"/>
  <pageSetup paperSize="9" scale="35" fitToHeight="0" orientation="landscape" horizontalDpi="4294967293" verticalDpi="4294967293"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17">
    <tabColor rgb="FFFFC000"/>
    <pageSetUpPr fitToPage="1"/>
  </sheetPr>
  <dimension ref="A1:Y104"/>
  <sheetViews>
    <sheetView topLeftCell="J1" zoomScale="85" zoomScaleNormal="85" zoomScalePageLayoutView="80" workbookViewId="0">
      <selection activeCell="N2" sqref="N2:P2"/>
    </sheetView>
  </sheetViews>
  <sheetFormatPr defaultColWidth="8.6640625" defaultRowHeight="15.6" x14ac:dyDescent="0.3"/>
  <cols>
    <col min="1" max="1" width="45.44140625" style="353" customWidth="1"/>
    <col min="2" max="4" width="19.6640625" style="122" customWidth="1"/>
    <col min="5" max="5" width="25.6640625" style="57" customWidth="1"/>
    <col min="6" max="6" width="24.33203125" style="57" customWidth="1"/>
    <col min="7" max="7" width="23" style="57" customWidth="1"/>
    <col min="8" max="8" width="22.33203125" style="57" customWidth="1"/>
    <col min="9" max="9" width="21.6640625" style="57" customWidth="1"/>
    <col min="10" max="10" width="21.33203125" style="57" customWidth="1"/>
    <col min="11" max="11" width="21.44140625" style="57" customWidth="1"/>
    <col min="12" max="13" width="20.6640625" style="57" customWidth="1"/>
    <col min="14" max="14" width="21.6640625" style="57" customWidth="1"/>
    <col min="15" max="15" width="22.44140625" style="57" customWidth="1"/>
    <col min="16" max="16" width="22" style="57" customWidth="1"/>
    <col min="17" max="192" width="8.6640625" style="57"/>
    <col min="193" max="193" width="43.44140625" style="57" customWidth="1"/>
    <col min="194" max="200" width="18.6640625" style="57" customWidth="1"/>
    <col min="201" max="201" width="15.44140625" style="57" customWidth="1"/>
    <col min="202" max="202" width="12.33203125" style="57" customWidth="1"/>
    <col min="203" max="203" width="14.33203125" style="57" customWidth="1"/>
    <col min="204" max="204" width="12.33203125" style="57" customWidth="1"/>
    <col min="205" max="205" width="12.6640625" style="57" customWidth="1"/>
    <col min="206" max="207" width="12.44140625" style="57" customWidth="1"/>
    <col min="208" max="208" width="12.33203125" style="57" customWidth="1"/>
    <col min="209" max="214" width="11.44140625" style="57" bestFit="1" customWidth="1"/>
    <col min="215" max="215" width="13.6640625" style="57" bestFit="1" customWidth="1"/>
    <col min="216" max="220" width="11.44140625" style="57" bestFit="1" customWidth="1"/>
    <col min="221" max="221" width="11.6640625" style="57" customWidth="1"/>
    <col min="222" max="222" width="13.44140625" style="57" bestFit="1" customWidth="1"/>
    <col min="223" max="224" width="11.44140625" style="57" bestFit="1" customWidth="1"/>
    <col min="225" max="225" width="13.6640625" style="57" bestFit="1" customWidth="1"/>
    <col min="226" max="231" width="11.44140625" style="57" bestFit="1" customWidth="1"/>
    <col min="232" max="234" width="11.33203125" style="57" bestFit="1" customWidth="1"/>
    <col min="235" max="235" width="13.6640625" style="57" bestFit="1" customWidth="1"/>
    <col min="236" max="240" width="11.33203125" style="57" bestFit="1" customWidth="1"/>
    <col min="241" max="241" width="13.44140625" style="57" customWidth="1"/>
    <col min="242" max="242" width="11.33203125" style="57" bestFit="1" customWidth="1"/>
    <col min="243" max="243" width="15.33203125" style="57" customWidth="1"/>
    <col min="244" max="244" width="13.33203125" style="57" customWidth="1"/>
    <col min="245" max="245" width="15.6640625" style="57" customWidth="1"/>
    <col min="246" max="246" width="14.6640625" style="57" customWidth="1"/>
    <col min="247" max="247" width="19.33203125" style="57" customWidth="1"/>
    <col min="248" max="248" width="14" style="57" customWidth="1"/>
    <col min="249" max="249" width="15.6640625" style="57" customWidth="1"/>
    <col min="250" max="250" width="17" style="57" customWidth="1"/>
    <col min="251" max="251" width="16.33203125" style="57" customWidth="1"/>
    <col min="252" max="252" width="17.33203125" style="57" customWidth="1"/>
    <col min="253" max="254" width="8.6640625" style="57"/>
    <col min="255" max="255" width="13.6640625" style="57" bestFit="1" customWidth="1"/>
    <col min="256" max="16384" width="8.6640625" style="57"/>
  </cols>
  <sheetData>
    <row r="1" spans="1:25" x14ac:dyDescent="0.3">
      <c r="A1" s="325"/>
      <c r="B1" s="56"/>
      <c r="C1" s="56"/>
      <c r="D1" s="56"/>
      <c r="E1" s="55"/>
      <c r="F1" s="55"/>
      <c r="G1" s="55"/>
      <c r="H1" s="326"/>
      <c r="I1" s="327"/>
      <c r="J1" s="55"/>
      <c r="M1" s="43"/>
    </row>
    <row r="2" spans="1:25" s="63" customFormat="1" x14ac:dyDescent="0.3">
      <c r="A2" s="297" t="s">
        <v>44</v>
      </c>
      <c r="B2" s="59" t="s">
        <v>209</v>
      </c>
      <c r="C2" s="60">
        <v>2005</v>
      </c>
      <c r="D2" s="60">
        <v>2006</v>
      </c>
      <c r="E2" s="60">
        <v>2007</v>
      </c>
      <c r="F2" s="60">
        <v>2008</v>
      </c>
      <c r="G2" s="60">
        <v>2009</v>
      </c>
      <c r="H2" s="60">
        <v>2010</v>
      </c>
      <c r="I2" s="60">
        <v>2011</v>
      </c>
      <c r="J2" s="60">
        <v>2012</v>
      </c>
      <c r="K2" s="60">
        <v>2013</v>
      </c>
      <c r="L2" s="60">
        <v>2014</v>
      </c>
      <c r="M2" s="523">
        <v>2015</v>
      </c>
      <c r="N2" s="60">
        <v>2016</v>
      </c>
      <c r="O2" s="60">
        <v>2017</v>
      </c>
      <c r="P2" s="61">
        <v>2018</v>
      </c>
    </row>
    <row r="3" spans="1:25" s="66" customFormat="1" x14ac:dyDescent="0.3">
      <c r="A3" s="328"/>
      <c r="B3" s="65"/>
      <c r="C3" s="329">
        <f>'Urban population'!G12</f>
        <v>107549.20000000001</v>
      </c>
      <c r="D3" s="329">
        <f>'Urban population'!H12</f>
        <v>120099.50000000001</v>
      </c>
      <c r="E3" s="329">
        <f>'Urban population'!I12</f>
        <v>132649.80000000002</v>
      </c>
      <c r="F3" s="329">
        <f>'Urban population'!J12</f>
        <v>145200.1</v>
      </c>
      <c r="G3" s="329">
        <f>'Urban population'!K12</f>
        <v>157750.39999999999</v>
      </c>
      <c r="H3" s="329">
        <f>'Urban population'!L12</f>
        <v>170300.69999999998</v>
      </c>
      <c r="I3" s="329">
        <f>'Urban population'!M12</f>
        <v>182851</v>
      </c>
      <c r="J3" s="329">
        <f>'Urban population'!N12</f>
        <v>222866.95356943572</v>
      </c>
      <c r="K3" s="329">
        <f>'Urban population'!O12</f>
        <v>262882.90713887144</v>
      </c>
      <c r="L3" s="329">
        <f>'Urban population'!P12</f>
        <v>302898.86070830718</v>
      </c>
      <c r="M3" s="524">
        <f>'Urban population'!Q12</f>
        <v>342914.81427774293</v>
      </c>
      <c r="N3" s="524">
        <f>'Urban population'!R12</f>
        <v>382930.76784717868</v>
      </c>
      <c r="O3" s="524">
        <f>'Urban population'!S12</f>
        <v>422946.72141661443</v>
      </c>
      <c r="P3" s="330">
        <f>'Urban population'!T12</f>
        <v>462962.67498605017</v>
      </c>
    </row>
    <row r="4" spans="1:25" s="66" customFormat="1" x14ac:dyDescent="0.3">
      <c r="A4" s="331"/>
      <c r="B4" s="69"/>
      <c r="D4" s="69"/>
      <c r="E4" s="67"/>
      <c r="F4" s="67"/>
      <c r="G4" s="67"/>
      <c r="H4" s="67"/>
      <c r="I4" s="67"/>
      <c r="J4" s="332"/>
      <c r="M4" s="495"/>
      <c r="N4" s="495"/>
      <c r="O4" s="495"/>
    </row>
    <row r="5" spans="1:25" s="66" customFormat="1" x14ac:dyDescent="0.3">
      <c r="A5" s="331"/>
      <c r="B5" s="69"/>
      <c r="C5" s="69"/>
      <c r="D5" s="69"/>
      <c r="E5" s="70"/>
      <c r="F5" s="70"/>
      <c r="G5" s="70"/>
      <c r="H5" s="70"/>
      <c r="I5" s="333"/>
      <c r="J5" s="70"/>
      <c r="M5" s="525"/>
      <c r="N5" s="525"/>
      <c r="O5" s="525"/>
      <c r="P5" s="525"/>
    </row>
    <row r="6" spans="1:25" s="66" customFormat="1" x14ac:dyDescent="0.3">
      <c r="A6" s="297" t="s">
        <v>45</v>
      </c>
      <c r="B6" s="59" t="s">
        <v>46</v>
      </c>
      <c r="C6" s="60">
        <v>2005</v>
      </c>
      <c r="D6" s="60">
        <v>2006</v>
      </c>
      <c r="E6" s="60">
        <v>2007</v>
      </c>
      <c r="F6" s="60">
        <v>2008</v>
      </c>
      <c r="G6" s="60">
        <v>2009</v>
      </c>
      <c r="H6" s="60">
        <v>2010</v>
      </c>
      <c r="I6" s="60">
        <v>2011</v>
      </c>
      <c r="J6" s="60">
        <v>2012</v>
      </c>
      <c r="K6" s="60">
        <v>2013</v>
      </c>
      <c r="L6" s="60">
        <v>2014</v>
      </c>
      <c r="M6" s="523">
        <v>2015</v>
      </c>
      <c r="N6" s="523">
        <v>2016</v>
      </c>
      <c r="O6" s="523">
        <v>2017</v>
      </c>
      <c r="P6" s="61">
        <v>2018</v>
      </c>
    </row>
    <row r="7" spans="1:25" s="66" customFormat="1" x14ac:dyDescent="0.3">
      <c r="A7" s="328"/>
      <c r="B7" s="65"/>
      <c r="C7" s="313">
        <f>'Protein intake'!$B$16/1000*365</f>
        <v>17.374000000000002</v>
      </c>
      <c r="D7" s="313">
        <f>'Protein intake'!$B$16/1000*365</f>
        <v>17.374000000000002</v>
      </c>
      <c r="E7" s="313">
        <f>'Protein intake'!$B$16/1000*365</f>
        <v>17.374000000000002</v>
      </c>
      <c r="F7" s="313">
        <f>'Protein intake'!$B$16/1000*365</f>
        <v>17.374000000000002</v>
      </c>
      <c r="G7" s="313">
        <f>'Protein intake'!$F$16/1000*365</f>
        <v>19.472749999999998</v>
      </c>
      <c r="H7" s="313">
        <f>'Protein intake'!$F$16/1000*365</f>
        <v>19.472749999999998</v>
      </c>
      <c r="I7" s="313">
        <f>'Protein intake'!$L$16/1000*365</f>
        <v>18.998249999999999</v>
      </c>
      <c r="J7" s="313">
        <f>'Protein intake'!$L$16/1000*365</f>
        <v>18.998249999999999</v>
      </c>
      <c r="K7" s="313">
        <f>'Protein intake'!$L$16/1000*365</f>
        <v>18.998249999999999</v>
      </c>
      <c r="L7" s="313">
        <f>'Protein intake'!$L$16/1000*365</f>
        <v>18.998249999999999</v>
      </c>
      <c r="M7" s="313">
        <f>'Protein intake'!$L$16/1000*365</f>
        <v>18.998249999999999</v>
      </c>
      <c r="N7" s="313">
        <f>'Protein intake'!$L$16/1000*365</f>
        <v>18.998249999999999</v>
      </c>
      <c r="O7" s="313">
        <f>'Protein intake'!$L$16/1000*365</f>
        <v>18.998249999999999</v>
      </c>
      <c r="P7" s="314">
        <f>'Protein intake'!$L$16/1000*365</f>
        <v>18.998249999999999</v>
      </c>
    </row>
    <row r="8" spans="1:25" s="66" customFormat="1" x14ac:dyDescent="0.3">
      <c r="A8" s="331"/>
      <c r="B8" s="69"/>
      <c r="C8" s="335"/>
      <c r="D8" s="69"/>
      <c r="E8" s="75"/>
      <c r="F8" s="75"/>
      <c r="G8" s="75"/>
      <c r="H8" s="75"/>
      <c r="I8" s="75"/>
      <c r="J8" s="75"/>
      <c r="M8" s="380"/>
      <c r="N8" s="334"/>
    </row>
    <row r="9" spans="1:25" s="66" customFormat="1" x14ac:dyDescent="0.3">
      <c r="A9" s="331"/>
      <c r="B9" s="76"/>
      <c r="C9" s="76"/>
      <c r="D9" s="76"/>
      <c r="E9" s="70"/>
      <c r="F9" s="70"/>
      <c r="G9" s="70"/>
      <c r="H9" s="70"/>
      <c r="I9" s="70"/>
      <c r="J9" s="70"/>
      <c r="M9" s="525"/>
      <c r="N9" s="526"/>
      <c r="O9" s="525"/>
      <c r="P9" s="525"/>
    </row>
    <row r="10" spans="1:25" s="63" customFormat="1" ht="30" customHeight="1" x14ac:dyDescent="0.3">
      <c r="A10" s="297" t="s">
        <v>335</v>
      </c>
      <c r="B10" s="59"/>
      <c r="C10" s="60">
        <v>2005</v>
      </c>
      <c r="D10" s="60">
        <v>2006</v>
      </c>
      <c r="E10" s="60">
        <v>2007</v>
      </c>
      <c r="F10" s="60">
        <v>2008</v>
      </c>
      <c r="G10" s="60">
        <v>2009</v>
      </c>
      <c r="H10" s="60">
        <v>2010</v>
      </c>
      <c r="I10" s="60">
        <v>2011</v>
      </c>
      <c r="J10" s="60">
        <v>2012</v>
      </c>
      <c r="K10" s="60">
        <v>2013</v>
      </c>
      <c r="L10" s="60">
        <v>2014</v>
      </c>
      <c r="M10" s="523">
        <v>2015</v>
      </c>
      <c r="N10" s="523">
        <v>2016</v>
      </c>
      <c r="O10" s="523">
        <v>2017</v>
      </c>
      <c r="P10" s="61">
        <v>2018</v>
      </c>
      <c r="Q10" s="66"/>
      <c r="R10" s="66"/>
      <c r="S10" s="66"/>
      <c r="T10" s="66"/>
      <c r="U10" s="66"/>
      <c r="V10" s="66"/>
      <c r="W10" s="66"/>
      <c r="X10" s="66"/>
      <c r="Y10" s="66"/>
    </row>
    <row r="11" spans="1:25" ht="15.75" customHeight="1" x14ac:dyDescent="0.3">
      <c r="A11" s="336"/>
      <c r="B11" s="78"/>
      <c r="C11" s="41">
        <v>0.16</v>
      </c>
      <c r="D11" s="41">
        <v>0.16</v>
      </c>
      <c r="E11" s="42">
        <v>0.16</v>
      </c>
      <c r="F11" s="42">
        <v>0.16</v>
      </c>
      <c r="G11" s="42">
        <v>0.16</v>
      </c>
      <c r="H11" s="42">
        <v>0.16</v>
      </c>
      <c r="I11" s="42">
        <v>0.16</v>
      </c>
      <c r="J11" s="42">
        <v>0.16</v>
      </c>
      <c r="K11" s="43">
        <v>0.16</v>
      </c>
      <c r="L11" s="43">
        <v>0.16</v>
      </c>
      <c r="M11" s="43">
        <v>0.16</v>
      </c>
      <c r="N11" s="43">
        <v>0.16</v>
      </c>
      <c r="O11" s="43">
        <v>0.16</v>
      </c>
      <c r="P11" s="44">
        <v>0.16</v>
      </c>
      <c r="Q11" s="66"/>
      <c r="R11" s="66"/>
      <c r="S11" s="66"/>
      <c r="T11" s="66"/>
      <c r="U11" s="66"/>
      <c r="V11" s="66"/>
      <c r="W11" s="66"/>
      <c r="X11" s="66"/>
      <c r="Y11" s="66"/>
    </row>
    <row r="12" spans="1:25" ht="15.75" customHeight="1" x14ac:dyDescent="0.3">
      <c r="A12" s="338"/>
      <c r="B12" s="76"/>
      <c r="C12" s="76"/>
      <c r="D12" s="76"/>
      <c r="E12" s="75"/>
      <c r="F12" s="75"/>
      <c r="G12" s="75"/>
      <c r="H12" s="75"/>
      <c r="I12" s="75"/>
      <c r="J12" s="75"/>
      <c r="M12" s="55"/>
      <c r="N12" s="337"/>
      <c r="O12" s="66"/>
      <c r="P12" s="66"/>
      <c r="Q12" s="66"/>
      <c r="R12" s="66"/>
      <c r="S12" s="66"/>
      <c r="T12" s="66"/>
      <c r="U12" s="66"/>
      <c r="V12" s="66"/>
      <c r="W12" s="66"/>
      <c r="X12" s="66"/>
      <c r="Y12" s="66"/>
    </row>
    <row r="13" spans="1:25" x14ac:dyDescent="0.3">
      <c r="A13" s="338"/>
      <c r="B13" s="76"/>
      <c r="C13" s="76"/>
      <c r="D13" s="76"/>
      <c r="E13" s="75"/>
      <c r="F13" s="81"/>
      <c r="G13" s="81"/>
      <c r="H13" s="81"/>
      <c r="I13" s="81"/>
      <c r="J13" s="81"/>
      <c r="M13" s="43"/>
      <c r="N13" s="527"/>
      <c r="O13" s="525"/>
      <c r="P13" s="525"/>
      <c r="Q13" s="66"/>
      <c r="R13" s="66"/>
      <c r="S13" s="66"/>
      <c r="T13" s="66"/>
      <c r="U13" s="66"/>
      <c r="V13" s="66"/>
      <c r="W13" s="66"/>
      <c r="X13" s="66"/>
      <c r="Y13" s="66"/>
    </row>
    <row r="14" spans="1:25" ht="33.6" x14ac:dyDescent="0.3">
      <c r="A14" s="297" t="s">
        <v>336</v>
      </c>
      <c r="B14" s="59"/>
      <c r="C14" s="60">
        <v>2005</v>
      </c>
      <c r="D14" s="60">
        <v>2006</v>
      </c>
      <c r="E14" s="60">
        <v>2007</v>
      </c>
      <c r="F14" s="60">
        <v>2008</v>
      </c>
      <c r="G14" s="60">
        <v>2009</v>
      </c>
      <c r="H14" s="60">
        <v>2010</v>
      </c>
      <c r="I14" s="60">
        <v>2011</v>
      </c>
      <c r="J14" s="60">
        <v>2012</v>
      </c>
      <c r="K14" s="60">
        <v>2013</v>
      </c>
      <c r="L14" s="60">
        <v>2014</v>
      </c>
      <c r="M14" s="523">
        <v>2015</v>
      </c>
      <c r="N14" s="523">
        <v>2016</v>
      </c>
      <c r="O14" s="523">
        <v>2017</v>
      </c>
      <c r="P14" s="61">
        <v>2018</v>
      </c>
      <c r="Q14" s="66"/>
      <c r="R14" s="66"/>
      <c r="S14" s="66"/>
      <c r="T14" s="66"/>
      <c r="U14" s="66"/>
      <c r="V14" s="66"/>
      <c r="W14" s="66"/>
      <c r="X14" s="66"/>
      <c r="Y14" s="66"/>
    </row>
    <row r="15" spans="1:25" ht="15.75" customHeight="1" x14ac:dyDescent="0.3">
      <c r="A15" s="336"/>
      <c r="B15" s="78"/>
      <c r="C15" s="74">
        <v>1.4</v>
      </c>
      <c r="D15" s="74">
        <v>1.4</v>
      </c>
      <c r="E15" s="74">
        <v>1.4</v>
      </c>
      <c r="F15" s="74">
        <v>1.4</v>
      </c>
      <c r="G15" s="74">
        <v>1.4</v>
      </c>
      <c r="H15" s="74">
        <v>1.4</v>
      </c>
      <c r="I15" s="74">
        <v>1.4</v>
      </c>
      <c r="J15" s="74">
        <v>1.4</v>
      </c>
      <c r="K15" s="145">
        <v>1.4</v>
      </c>
      <c r="L15" s="145">
        <v>1.4</v>
      </c>
      <c r="M15" s="145">
        <v>1.4</v>
      </c>
      <c r="N15" s="145">
        <v>1.4</v>
      </c>
      <c r="O15" s="145">
        <v>1.4</v>
      </c>
      <c r="P15" s="146">
        <v>1.4</v>
      </c>
      <c r="Q15" s="66"/>
      <c r="R15" s="66"/>
      <c r="S15" s="66"/>
      <c r="T15" s="66"/>
      <c r="U15" s="66"/>
      <c r="V15" s="66"/>
      <c r="W15" s="66"/>
      <c r="X15" s="66"/>
      <c r="Y15" s="66"/>
    </row>
    <row r="16" spans="1:25" ht="15.75" customHeight="1" x14ac:dyDescent="0.3">
      <c r="A16" s="338"/>
      <c r="B16" s="76"/>
      <c r="C16" s="76"/>
      <c r="D16" s="76"/>
      <c r="E16" s="75"/>
      <c r="F16" s="75"/>
      <c r="G16" s="75"/>
      <c r="H16" s="75"/>
      <c r="I16" s="75"/>
      <c r="J16" s="75"/>
      <c r="M16" s="55"/>
      <c r="O16" s="66"/>
      <c r="P16" s="66"/>
      <c r="Q16" s="66"/>
      <c r="R16" s="66"/>
      <c r="S16" s="66"/>
      <c r="T16" s="66"/>
      <c r="U16" s="66"/>
      <c r="V16" s="66"/>
      <c r="W16" s="66"/>
      <c r="X16" s="66"/>
      <c r="Y16" s="66"/>
    </row>
    <row r="17" spans="1:17" x14ac:dyDescent="0.3">
      <c r="A17" s="338"/>
      <c r="B17" s="76"/>
      <c r="C17" s="76"/>
      <c r="D17" s="76"/>
      <c r="E17" s="82"/>
      <c r="F17" s="82"/>
      <c r="G17" s="82"/>
      <c r="H17" s="82"/>
      <c r="I17" s="82"/>
      <c r="J17" s="82"/>
      <c r="M17" s="43"/>
      <c r="N17" s="43"/>
      <c r="O17" s="43"/>
      <c r="P17" s="43"/>
    </row>
    <row r="18" spans="1:17" s="63" customFormat="1" ht="51.6" x14ac:dyDescent="0.3">
      <c r="A18" s="297" t="s">
        <v>337</v>
      </c>
      <c r="B18" s="59"/>
      <c r="C18" s="60">
        <v>2005</v>
      </c>
      <c r="D18" s="60">
        <v>2006</v>
      </c>
      <c r="E18" s="60">
        <v>2007</v>
      </c>
      <c r="F18" s="60">
        <v>2008</v>
      </c>
      <c r="G18" s="60">
        <v>2009</v>
      </c>
      <c r="H18" s="60">
        <v>2010</v>
      </c>
      <c r="I18" s="60">
        <v>2011</v>
      </c>
      <c r="J18" s="60">
        <v>2012</v>
      </c>
      <c r="K18" s="60">
        <v>2013</v>
      </c>
      <c r="L18" s="60">
        <v>2014</v>
      </c>
      <c r="M18" s="523">
        <v>2015</v>
      </c>
      <c r="N18" s="523">
        <v>2016</v>
      </c>
      <c r="O18" s="523">
        <v>2017</v>
      </c>
      <c r="P18" s="61">
        <v>2018</v>
      </c>
    </row>
    <row r="19" spans="1:17" x14ac:dyDescent="0.3">
      <c r="A19" s="336"/>
      <c r="B19" s="78"/>
      <c r="C19" s="41">
        <v>1.25</v>
      </c>
      <c r="D19" s="41">
        <v>1.25</v>
      </c>
      <c r="E19" s="42">
        <v>1.25</v>
      </c>
      <c r="F19" s="42">
        <v>1.25</v>
      </c>
      <c r="G19" s="42">
        <v>1.25</v>
      </c>
      <c r="H19" s="42">
        <v>1.25</v>
      </c>
      <c r="I19" s="42">
        <v>1.25</v>
      </c>
      <c r="J19" s="42">
        <v>1.25</v>
      </c>
      <c r="K19" s="43">
        <v>1.25</v>
      </c>
      <c r="L19" s="43">
        <v>1.25</v>
      </c>
      <c r="M19" s="43">
        <v>1.25</v>
      </c>
      <c r="N19" s="43">
        <v>1.25</v>
      </c>
      <c r="O19" s="43">
        <v>1.25</v>
      </c>
      <c r="P19" s="44">
        <v>1.25</v>
      </c>
    </row>
    <row r="20" spans="1:17" x14ac:dyDescent="0.3">
      <c r="A20" s="338"/>
      <c r="B20" s="76"/>
      <c r="C20" s="76"/>
      <c r="D20" s="76"/>
      <c r="E20" s="75"/>
      <c r="F20" s="75"/>
      <c r="G20" s="75"/>
      <c r="H20" s="75"/>
      <c r="I20" s="75"/>
      <c r="J20" s="75"/>
      <c r="M20" s="55"/>
    </row>
    <row r="21" spans="1:17" x14ac:dyDescent="0.3">
      <c r="A21" s="338"/>
      <c r="B21" s="76"/>
      <c r="C21" s="76"/>
      <c r="D21" s="76"/>
      <c r="E21" s="82"/>
      <c r="F21" s="82"/>
      <c r="G21" s="82"/>
      <c r="H21" s="82"/>
      <c r="I21" s="82"/>
      <c r="J21" s="82"/>
      <c r="M21" s="55"/>
    </row>
    <row r="22" spans="1:17" s="49" customFormat="1" ht="15.75" customHeight="1" x14ac:dyDescent="0.3">
      <c r="A22" s="297" t="s">
        <v>338</v>
      </c>
      <c r="B22" s="298"/>
      <c r="C22" s="50"/>
      <c r="D22" s="50"/>
      <c r="E22" s="91"/>
      <c r="F22" s="91"/>
      <c r="G22" s="91"/>
      <c r="H22" s="91"/>
      <c r="I22" s="91"/>
      <c r="J22" s="91"/>
      <c r="M22" s="89"/>
    </row>
    <row r="23" spans="1:17" s="49" customFormat="1" ht="15.75" customHeight="1" x14ac:dyDescent="0.3">
      <c r="A23" s="94">
        <v>0</v>
      </c>
      <c r="B23" s="93" t="s">
        <v>47</v>
      </c>
      <c r="C23" s="50"/>
      <c r="D23" s="50"/>
      <c r="E23" s="51"/>
      <c r="F23" s="48"/>
      <c r="G23" s="48"/>
      <c r="H23" s="48"/>
      <c r="I23" s="48"/>
      <c r="J23" s="48"/>
      <c r="M23" s="89"/>
    </row>
    <row r="24" spans="1:17" s="49" customFormat="1" ht="15.75" customHeight="1" x14ac:dyDescent="0.3">
      <c r="A24" s="339"/>
      <c r="B24" s="50"/>
      <c r="C24" s="50"/>
      <c r="D24" s="50"/>
      <c r="E24" s="51"/>
      <c r="F24" s="48"/>
      <c r="G24" s="48"/>
      <c r="H24" s="48"/>
      <c r="I24" s="48"/>
      <c r="J24" s="48"/>
      <c r="M24" s="89"/>
    </row>
    <row r="25" spans="1:17" s="49" customFormat="1" ht="15.75" customHeight="1" x14ac:dyDescent="0.3">
      <c r="A25" s="339"/>
      <c r="B25" s="50"/>
      <c r="C25" s="50"/>
      <c r="D25" s="50"/>
      <c r="E25" s="51"/>
      <c r="F25" s="48"/>
      <c r="G25" s="48"/>
      <c r="H25" s="48"/>
      <c r="I25" s="48"/>
      <c r="J25" s="48"/>
      <c r="M25" s="528"/>
      <c r="N25" s="528"/>
      <c r="O25" s="528"/>
      <c r="P25" s="528"/>
    </row>
    <row r="26" spans="1:17" ht="33.6" x14ac:dyDescent="0.3">
      <c r="A26" s="297" t="s">
        <v>339</v>
      </c>
      <c r="B26" s="115" t="s">
        <v>47</v>
      </c>
      <c r="C26" s="60">
        <v>2005</v>
      </c>
      <c r="D26" s="60">
        <v>2006</v>
      </c>
      <c r="E26" s="60">
        <v>2007</v>
      </c>
      <c r="F26" s="60">
        <v>2008</v>
      </c>
      <c r="G26" s="60">
        <v>2009</v>
      </c>
      <c r="H26" s="60">
        <v>2010</v>
      </c>
      <c r="I26" s="60">
        <v>2011</v>
      </c>
      <c r="J26" s="60">
        <v>2012</v>
      </c>
      <c r="K26" s="60">
        <v>2013</v>
      </c>
      <c r="L26" s="60">
        <v>2014</v>
      </c>
      <c r="M26" s="523">
        <v>2015</v>
      </c>
      <c r="N26" s="523">
        <v>2016</v>
      </c>
      <c r="O26" s="523">
        <v>2017</v>
      </c>
      <c r="P26" s="61">
        <v>2018</v>
      </c>
    </row>
    <row r="27" spans="1:17" s="49" customFormat="1" x14ac:dyDescent="0.3">
      <c r="A27" s="340"/>
      <c r="B27" s="84"/>
      <c r="C27" s="315">
        <f>(C3*C7*C11*C15*C19)-$A$23</f>
        <v>523196.74422400008</v>
      </c>
      <c r="D27" s="315">
        <f t="shared" ref="D27:L27" si="0">(D3*D7*D11*D15*D19)-$A$23</f>
        <v>584250.43964</v>
      </c>
      <c r="E27" s="315">
        <f t="shared" si="0"/>
        <v>645304.1350560002</v>
      </c>
      <c r="F27" s="315">
        <f t="shared" si="0"/>
        <v>706357.83047200006</v>
      </c>
      <c r="G27" s="315">
        <f t="shared" si="0"/>
        <v>860113.54844799987</v>
      </c>
      <c r="H27" s="315">
        <f t="shared" si="0"/>
        <v>928542.4276589998</v>
      </c>
      <c r="I27" s="315">
        <f t="shared" si="0"/>
        <v>972677.72301000007</v>
      </c>
      <c r="J27" s="315">
        <f t="shared" si="0"/>
        <v>1185542.9881821489</v>
      </c>
      <c r="K27" s="315">
        <f t="shared" si="0"/>
        <v>1398408.2533542977</v>
      </c>
      <c r="L27" s="315">
        <f t="shared" si="0"/>
        <v>1611273.518526447</v>
      </c>
      <c r="M27" s="315">
        <f>(M3*M7*M11*M15*M19)-$A$23</f>
        <v>1824138.7836985963</v>
      </c>
      <c r="N27" s="315">
        <f t="shared" ref="N27:P27" si="1">(N3*N7*N11*N15*N19)-$A$23</f>
        <v>2037004.0488707451</v>
      </c>
      <c r="O27" s="315">
        <f t="shared" si="1"/>
        <v>2249869.3140428946</v>
      </c>
      <c r="P27" s="316">
        <f t="shared" si="1"/>
        <v>2462734.5792150432</v>
      </c>
    </row>
    <row r="28" spans="1:17" s="49" customFormat="1" x14ac:dyDescent="0.3">
      <c r="A28" s="341"/>
      <c r="B28" s="85"/>
      <c r="C28" s="85"/>
      <c r="D28" s="85"/>
      <c r="E28" s="86"/>
      <c r="F28" s="86"/>
      <c r="G28" s="86"/>
      <c r="H28" s="86"/>
      <c r="I28" s="86"/>
      <c r="J28" s="86"/>
      <c r="M28" s="89"/>
    </row>
    <row r="29" spans="1:17" s="49" customFormat="1" x14ac:dyDescent="0.3">
      <c r="A29" s="341"/>
      <c r="B29" s="85"/>
      <c r="C29" s="85"/>
      <c r="D29" s="85"/>
      <c r="E29" s="87"/>
      <c r="F29" s="87"/>
      <c r="G29" s="87"/>
      <c r="H29" s="87"/>
      <c r="I29" s="87"/>
      <c r="J29" s="87"/>
      <c r="M29" s="528"/>
      <c r="N29" s="528"/>
      <c r="O29" s="528"/>
      <c r="P29" s="528"/>
    </row>
    <row r="30" spans="1:17" ht="33.6" x14ac:dyDescent="0.3">
      <c r="A30" s="297" t="s">
        <v>340</v>
      </c>
      <c r="B30" s="59" t="s">
        <v>48</v>
      </c>
      <c r="C30" s="60">
        <v>2005</v>
      </c>
      <c r="D30" s="60">
        <v>2006</v>
      </c>
      <c r="E30" s="60">
        <v>2007</v>
      </c>
      <c r="F30" s="60">
        <v>2008</v>
      </c>
      <c r="G30" s="60">
        <v>2009</v>
      </c>
      <c r="H30" s="60">
        <v>2010</v>
      </c>
      <c r="I30" s="60">
        <v>2011</v>
      </c>
      <c r="J30" s="60">
        <v>2012</v>
      </c>
      <c r="K30" s="60">
        <v>2013</v>
      </c>
      <c r="L30" s="60">
        <v>2014</v>
      </c>
      <c r="M30" s="523">
        <v>2015</v>
      </c>
      <c r="N30" s="523">
        <v>2016</v>
      </c>
      <c r="O30" s="523">
        <v>2017</v>
      </c>
      <c r="P30" s="523">
        <v>2018</v>
      </c>
      <c r="Q30" s="466"/>
    </row>
    <row r="31" spans="1:17" s="49" customFormat="1" x14ac:dyDescent="0.3">
      <c r="A31" s="342"/>
      <c r="B31" s="343"/>
      <c r="C31" s="315">
        <v>5.0000000000000001E-3</v>
      </c>
      <c r="D31" s="315">
        <v>5.0000000000000001E-3</v>
      </c>
      <c r="E31" s="315">
        <v>5.0000000000000001E-3</v>
      </c>
      <c r="F31" s="315">
        <v>5.0000000000000001E-3</v>
      </c>
      <c r="G31" s="315">
        <v>5.0000000000000001E-3</v>
      </c>
      <c r="H31" s="315">
        <v>5.0000000000000001E-3</v>
      </c>
      <c r="I31" s="315">
        <v>5.0000000000000001E-3</v>
      </c>
      <c r="J31" s="315">
        <v>5.0000000000000001E-3</v>
      </c>
      <c r="K31" s="315">
        <v>5.0000000000000001E-3</v>
      </c>
      <c r="L31" s="315">
        <v>5.0000000000000001E-3</v>
      </c>
      <c r="M31" s="315">
        <v>5.0000000000000001E-3</v>
      </c>
      <c r="N31" s="315">
        <v>5.0000000000000001E-3</v>
      </c>
      <c r="O31" s="315">
        <v>5.0000000000000001E-3</v>
      </c>
      <c r="P31" s="315">
        <v>5.0000000000000001E-3</v>
      </c>
      <c r="Q31" s="465"/>
    </row>
    <row r="32" spans="1:17" s="49" customFormat="1" x14ac:dyDescent="0.3">
      <c r="A32" s="344"/>
      <c r="B32" s="90"/>
      <c r="C32" s="90"/>
      <c r="D32" s="90"/>
      <c r="E32" s="86"/>
      <c r="F32" s="86"/>
      <c r="G32" s="86"/>
      <c r="H32" s="86"/>
      <c r="I32" s="86"/>
      <c r="J32" s="86"/>
      <c r="M32" s="89"/>
    </row>
    <row r="33" spans="1:17" s="49" customFormat="1" ht="15.75" customHeight="1" x14ac:dyDescent="0.3">
      <c r="A33" s="344"/>
      <c r="B33" s="89"/>
      <c r="C33" s="89"/>
      <c r="D33" s="89"/>
      <c r="E33" s="51"/>
      <c r="F33" s="51"/>
      <c r="G33" s="51"/>
      <c r="H33" s="51"/>
      <c r="I33" s="51"/>
      <c r="J33" s="51"/>
      <c r="M33" s="89"/>
    </row>
    <row r="34" spans="1:17" s="49" customFormat="1" ht="15" customHeight="1" x14ac:dyDescent="0.3">
      <c r="A34" s="345" t="s">
        <v>49</v>
      </c>
      <c r="B34" s="346"/>
      <c r="C34" s="346"/>
      <c r="D34" s="346"/>
      <c r="E34" s="51"/>
      <c r="F34" s="51"/>
      <c r="G34" s="51"/>
      <c r="H34" s="51"/>
      <c r="I34" s="51"/>
      <c r="J34" s="51"/>
      <c r="M34" s="89"/>
    </row>
    <row r="35" spans="1:17" s="49" customFormat="1" x14ac:dyDescent="0.3">
      <c r="A35" s="347">
        <f>44/28</f>
        <v>1.5714285714285714</v>
      </c>
      <c r="B35" s="85"/>
      <c r="C35" s="85"/>
      <c r="D35" s="85"/>
      <c r="E35" s="51"/>
      <c r="F35" s="51"/>
      <c r="G35" s="51"/>
      <c r="H35" s="51"/>
      <c r="I35" s="51"/>
      <c r="J35" s="51"/>
      <c r="M35" s="89"/>
    </row>
    <row r="36" spans="1:17" s="49" customFormat="1" x14ac:dyDescent="0.3">
      <c r="A36" s="97"/>
      <c r="B36" s="89"/>
      <c r="C36" s="89"/>
      <c r="D36" s="89"/>
      <c r="E36" s="51"/>
      <c r="F36" s="51"/>
      <c r="G36" s="51"/>
      <c r="H36" s="51"/>
      <c r="I36" s="51"/>
      <c r="J36" s="51"/>
      <c r="M36" s="89"/>
    </row>
    <row r="37" spans="1:17" s="49" customFormat="1" x14ac:dyDescent="0.3">
      <c r="A37" s="344"/>
      <c r="B37" s="90"/>
      <c r="C37" s="90"/>
      <c r="D37" s="90"/>
      <c r="E37" s="51"/>
      <c r="F37" s="51"/>
      <c r="G37" s="51"/>
      <c r="H37" s="51"/>
      <c r="I37" s="51"/>
      <c r="J37" s="51"/>
      <c r="M37" s="528"/>
      <c r="N37" s="528"/>
      <c r="O37" s="528"/>
      <c r="P37" s="528"/>
    </row>
    <row r="38" spans="1:17" ht="47.25" customHeight="1" x14ac:dyDescent="0.3">
      <c r="A38" s="681" t="s">
        <v>115</v>
      </c>
      <c r="B38" s="682"/>
      <c r="C38" s="60">
        <v>2005</v>
      </c>
      <c r="D38" s="60">
        <v>2006</v>
      </c>
      <c r="E38" s="348">
        <v>2007</v>
      </c>
      <c r="F38" s="348">
        <v>2008</v>
      </c>
      <c r="G38" s="348">
        <v>2009</v>
      </c>
      <c r="H38" s="348">
        <v>2010</v>
      </c>
      <c r="I38" s="348">
        <v>2011</v>
      </c>
      <c r="J38" s="348">
        <v>2012</v>
      </c>
      <c r="K38" s="60">
        <v>2013</v>
      </c>
      <c r="L38" s="60">
        <v>2014</v>
      </c>
      <c r="M38" s="523">
        <v>2015</v>
      </c>
      <c r="N38" s="523">
        <v>2016</v>
      </c>
      <c r="O38" s="523">
        <v>2017</v>
      </c>
      <c r="P38" s="61">
        <v>2018</v>
      </c>
    </row>
    <row r="39" spans="1:17" x14ac:dyDescent="0.3">
      <c r="A39" s="328"/>
      <c r="B39" s="65"/>
      <c r="C39" s="349">
        <f>C27*C31*$A$35/10^3</f>
        <v>4.1108315617600013</v>
      </c>
      <c r="D39" s="349">
        <f t="shared" ref="D39:L39" si="2">D27*D31*$A$35/10^3</f>
        <v>4.5905391685999994</v>
      </c>
      <c r="E39" s="349">
        <f t="shared" si="2"/>
        <v>5.0702467754400011</v>
      </c>
      <c r="F39" s="349">
        <f t="shared" si="2"/>
        <v>5.5499543822800002</v>
      </c>
      <c r="G39" s="349">
        <f t="shared" si="2"/>
        <v>6.7580350235199997</v>
      </c>
      <c r="H39" s="349">
        <f t="shared" si="2"/>
        <v>7.2956905030349981</v>
      </c>
      <c r="I39" s="349">
        <f t="shared" si="2"/>
        <v>7.6424678236500005</v>
      </c>
      <c r="J39" s="349">
        <f t="shared" si="2"/>
        <v>9.3149806214311681</v>
      </c>
      <c r="K39" s="349">
        <f t="shared" si="2"/>
        <v>10.98749341921234</v>
      </c>
      <c r="L39" s="349">
        <f t="shared" si="2"/>
        <v>12.660006216993512</v>
      </c>
      <c r="M39" s="349">
        <f>M27*M31*$A$35/10^3</f>
        <v>14.332519014774686</v>
      </c>
      <c r="N39" s="349">
        <f t="shared" ref="N39:P39" si="3">N27*N31*$A$35/10^3</f>
        <v>16.005031812555853</v>
      </c>
      <c r="O39" s="349">
        <f t="shared" si="3"/>
        <v>17.67754461033703</v>
      </c>
      <c r="P39" s="350">
        <f t="shared" si="3"/>
        <v>19.3500574081182</v>
      </c>
    </row>
    <row r="40" spans="1:17" x14ac:dyDescent="0.3">
      <c r="A40" s="331"/>
      <c r="B40" s="69"/>
      <c r="C40" s="69"/>
      <c r="D40" s="69"/>
      <c r="E40" s="121"/>
      <c r="F40" s="121"/>
      <c r="G40" s="121"/>
      <c r="H40" s="121"/>
      <c r="I40" s="121"/>
      <c r="J40" s="121"/>
      <c r="M40" s="55"/>
    </row>
    <row r="41" spans="1:17" x14ac:dyDescent="0.3">
      <c r="M41" s="43"/>
      <c r="N41" s="43"/>
      <c r="O41" s="43"/>
      <c r="P41" s="43"/>
    </row>
    <row r="42" spans="1:17" ht="47.25" customHeight="1" x14ac:dyDescent="0.3">
      <c r="A42" s="681" t="s">
        <v>113</v>
      </c>
      <c r="B42" s="682"/>
      <c r="C42" s="351">
        <v>2005</v>
      </c>
      <c r="D42" s="352">
        <v>2006</v>
      </c>
      <c r="E42" s="348">
        <v>2007</v>
      </c>
      <c r="F42" s="348">
        <v>2008</v>
      </c>
      <c r="G42" s="348">
        <v>2009</v>
      </c>
      <c r="H42" s="348">
        <v>2010</v>
      </c>
      <c r="I42" s="348">
        <v>2011</v>
      </c>
      <c r="J42" s="348">
        <v>2012</v>
      </c>
      <c r="K42" s="60">
        <v>2013</v>
      </c>
      <c r="L42" s="60">
        <v>2014</v>
      </c>
      <c r="M42" s="523">
        <v>2015</v>
      </c>
      <c r="N42" s="523">
        <v>2016</v>
      </c>
      <c r="O42" s="523">
        <v>2017</v>
      </c>
      <c r="P42" s="61">
        <v>2018</v>
      </c>
    </row>
    <row r="43" spans="1:17" x14ac:dyDescent="0.3">
      <c r="A43" s="328"/>
      <c r="B43" s="65"/>
      <c r="C43" s="118">
        <f>C39*310</f>
        <v>1274.3577841456004</v>
      </c>
      <c r="D43" s="118">
        <f>D39*310</f>
        <v>1423.0671422659998</v>
      </c>
      <c r="E43" s="118">
        <f>E39*310</f>
        <v>1571.7765003864004</v>
      </c>
      <c r="F43" s="118">
        <f t="shared" ref="F43:L43" si="4">F39*310</f>
        <v>1720.4858585068</v>
      </c>
      <c r="G43" s="118">
        <f t="shared" si="4"/>
        <v>2094.9908572912</v>
      </c>
      <c r="H43" s="118">
        <f t="shared" si="4"/>
        <v>2261.6640559408493</v>
      </c>
      <c r="I43" s="118">
        <f t="shared" si="4"/>
        <v>2369.1650253315001</v>
      </c>
      <c r="J43" s="118">
        <f t="shared" si="4"/>
        <v>2887.6439926436619</v>
      </c>
      <c r="K43" s="118">
        <f t="shared" si="4"/>
        <v>3406.1229599558255</v>
      </c>
      <c r="L43" s="118">
        <f t="shared" si="4"/>
        <v>3924.6019272679887</v>
      </c>
      <c r="M43" s="118">
        <f>M39*310</f>
        <v>4443.0808945801527</v>
      </c>
      <c r="N43" s="118">
        <f t="shared" ref="N43:P43" si="5">N39*310</f>
        <v>4961.5598618923141</v>
      </c>
      <c r="O43" s="118">
        <f t="shared" si="5"/>
        <v>5480.038829204479</v>
      </c>
      <c r="P43" s="119">
        <f t="shared" si="5"/>
        <v>5998.5177965166422</v>
      </c>
      <c r="Q43" s="516"/>
    </row>
    <row r="44" spans="1:17" x14ac:dyDescent="0.3">
      <c r="E44" s="354"/>
      <c r="G44" s="354"/>
      <c r="M44" s="55"/>
    </row>
    <row r="45" spans="1:17" x14ac:dyDescent="0.3">
      <c r="M45" s="55"/>
    </row>
    <row r="46" spans="1:17" x14ac:dyDescent="0.3">
      <c r="A46" s="122"/>
      <c r="C46" s="50"/>
      <c r="D46" s="50"/>
      <c r="M46" s="55"/>
    </row>
    <row r="47" spans="1:17" x14ac:dyDescent="0.3">
      <c r="A47" s="122"/>
      <c r="C47" s="124"/>
      <c r="D47" s="124"/>
      <c r="M47" s="55"/>
    </row>
    <row r="48" spans="1:17" x14ac:dyDescent="0.3">
      <c r="A48" s="122"/>
      <c r="C48" s="355"/>
      <c r="D48" s="355"/>
      <c r="M48" s="55"/>
    </row>
    <row r="49" spans="13:13" x14ac:dyDescent="0.3">
      <c r="M49" s="55"/>
    </row>
    <row r="50" spans="13:13" x14ac:dyDescent="0.3">
      <c r="M50" s="55"/>
    </row>
    <row r="51" spans="13:13" x14ac:dyDescent="0.3">
      <c r="M51" s="55"/>
    </row>
    <row r="52" spans="13:13" x14ac:dyDescent="0.3">
      <c r="M52" s="55"/>
    </row>
    <row r="53" spans="13:13" x14ac:dyDescent="0.3">
      <c r="M53" s="55"/>
    </row>
    <row r="54" spans="13:13" x14ac:dyDescent="0.3">
      <c r="M54" s="55"/>
    </row>
    <row r="55" spans="13:13" x14ac:dyDescent="0.3">
      <c r="M55" s="55"/>
    </row>
    <row r="56" spans="13:13" x14ac:dyDescent="0.3">
      <c r="M56" s="55"/>
    </row>
    <row r="57" spans="13:13" x14ac:dyDescent="0.3">
      <c r="M57" s="55"/>
    </row>
    <row r="58" spans="13:13" x14ac:dyDescent="0.3">
      <c r="M58" s="55"/>
    </row>
    <row r="59" spans="13:13" x14ac:dyDescent="0.3">
      <c r="M59" s="55"/>
    </row>
    <row r="60" spans="13:13" x14ac:dyDescent="0.3">
      <c r="M60" s="55"/>
    </row>
    <row r="61" spans="13:13" x14ac:dyDescent="0.3">
      <c r="M61" s="55"/>
    </row>
    <row r="62" spans="13:13" x14ac:dyDescent="0.3">
      <c r="M62" s="55"/>
    </row>
    <row r="63" spans="13:13" x14ac:dyDescent="0.3">
      <c r="M63" s="55"/>
    </row>
    <row r="64" spans="13:13" x14ac:dyDescent="0.3">
      <c r="M64" s="55"/>
    </row>
    <row r="65" spans="13:13" x14ac:dyDescent="0.3">
      <c r="M65" s="55"/>
    </row>
    <row r="66" spans="13:13" x14ac:dyDescent="0.3">
      <c r="M66" s="55"/>
    </row>
    <row r="67" spans="13:13" x14ac:dyDescent="0.3">
      <c r="M67" s="55"/>
    </row>
    <row r="68" spans="13:13" x14ac:dyDescent="0.3">
      <c r="M68" s="55"/>
    </row>
    <row r="69" spans="13:13" x14ac:dyDescent="0.3">
      <c r="M69" s="55"/>
    </row>
    <row r="70" spans="13:13" x14ac:dyDescent="0.3">
      <c r="M70" s="55"/>
    </row>
    <row r="71" spans="13:13" x14ac:dyDescent="0.3">
      <c r="M71" s="55"/>
    </row>
    <row r="72" spans="13:13" x14ac:dyDescent="0.3">
      <c r="M72" s="55"/>
    </row>
    <row r="73" spans="13:13" x14ac:dyDescent="0.3">
      <c r="M73" s="55"/>
    </row>
    <row r="74" spans="13:13" x14ac:dyDescent="0.3">
      <c r="M74" s="55"/>
    </row>
    <row r="75" spans="13:13" x14ac:dyDescent="0.3">
      <c r="M75" s="55"/>
    </row>
    <row r="76" spans="13:13" x14ac:dyDescent="0.3">
      <c r="M76" s="55"/>
    </row>
    <row r="77" spans="13:13" x14ac:dyDescent="0.3">
      <c r="M77" s="55"/>
    </row>
    <row r="78" spans="13:13" x14ac:dyDescent="0.3">
      <c r="M78" s="55"/>
    </row>
    <row r="79" spans="13:13" x14ac:dyDescent="0.3">
      <c r="M79" s="55"/>
    </row>
    <row r="80" spans="13:13" x14ac:dyDescent="0.3">
      <c r="M80" s="55"/>
    </row>
    <row r="81" spans="13:13" x14ac:dyDescent="0.3">
      <c r="M81" s="55"/>
    </row>
    <row r="82" spans="13:13" x14ac:dyDescent="0.3">
      <c r="M82" s="55"/>
    </row>
    <row r="83" spans="13:13" x14ac:dyDescent="0.3">
      <c r="M83" s="55"/>
    </row>
    <row r="84" spans="13:13" x14ac:dyDescent="0.3">
      <c r="M84" s="55"/>
    </row>
    <row r="85" spans="13:13" x14ac:dyDescent="0.3">
      <c r="M85" s="55"/>
    </row>
    <row r="86" spans="13:13" x14ac:dyDescent="0.3">
      <c r="M86" s="55"/>
    </row>
    <row r="87" spans="13:13" x14ac:dyDescent="0.3">
      <c r="M87" s="55"/>
    </row>
    <row r="88" spans="13:13" x14ac:dyDescent="0.3">
      <c r="M88" s="55"/>
    </row>
    <row r="89" spans="13:13" x14ac:dyDescent="0.3">
      <c r="M89" s="55"/>
    </row>
    <row r="90" spans="13:13" x14ac:dyDescent="0.3">
      <c r="M90" s="55"/>
    </row>
    <row r="91" spans="13:13" x14ac:dyDescent="0.3">
      <c r="M91" s="55"/>
    </row>
    <row r="92" spans="13:13" x14ac:dyDescent="0.3">
      <c r="M92" s="55"/>
    </row>
    <row r="93" spans="13:13" x14ac:dyDescent="0.3">
      <c r="M93" s="55"/>
    </row>
    <row r="94" spans="13:13" x14ac:dyDescent="0.3">
      <c r="M94" s="55"/>
    </row>
    <row r="95" spans="13:13" x14ac:dyDescent="0.3">
      <c r="M95" s="55"/>
    </row>
    <row r="96" spans="13:13" x14ac:dyDescent="0.3">
      <c r="M96" s="55"/>
    </row>
    <row r="97" spans="13:13" x14ac:dyDescent="0.3">
      <c r="M97" s="55"/>
    </row>
    <row r="98" spans="13:13" x14ac:dyDescent="0.3">
      <c r="M98" s="55"/>
    </row>
    <row r="99" spans="13:13" x14ac:dyDescent="0.3">
      <c r="M99" s="55"/>
    </row>
    <row r="100" spans="13:13" x14ac:dyDescent="0.3">
      <c r="M100" s="55"/>
    </row>
    <row r="101" spans="13:13" x14ac:dyDescent="0.3">
      <c r="M101" s="55"/>
    </row>
    <row r="102" spans="13:13" x14ac:dyDescent="0.3">
      <c r="M102" s="55"/>
    </row>
    <row r="103" spans="13:13" x14ac:dyDescent="0.3">
      <c r="M103" s="55"/>
    </row>
    <row r="104" spans="13:13" x14ac:dyDescent="0.3">
      <c r="M104" s="55"/>
    </row>
  </sheetData>
  <mergeCells count="2">
    <mergeCell ref="A38:B38"/>
    <mergeCell ref="A42:B42"/>
  </mergeCells>
  <hyperlinks>
    <hyperlink ref="Q14" r:id="rId1" display="http://www.indiaenvironmentportal.org.in/files/file/nutritional%20intake%20in%20India%202011-12.pdf" xr:uid="{00000000-0004-0000-1B00-000000000000}"/>
  </hyperlinks>
  <pageMargins left="0.25" right="0.25" top="0.75" bottom="0.75" header="0.3" footer="0.3"/>
  <pageSetup paperSize="9" scale="51" fitToHeight="0" orientation="landscape" horizontalDpi="4294967293" verticalDpi="4294967293"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C000"/>
    <pageSetUpPr fitToPage="1"/>
  </sheetPr>
  <dimension ref="A1:Z83"/>
  <sheetViews>
    <sheetView topLeftCell="A70" zoomScale="85" zoomScaleNormal="85" zoomScalePageLayoutView="70" workbookViewId="0">
      <selection activeCell="B18" sqref="B18"/>
    </sheetView>
  </sheetViews>
  <sheetFormatPr defaultColWidth="8.6640625" defaultRowHeight="15.6" x14ac:dyDescent="0.3"/>
  <cols>
    <col min="1" max="1" width="41" style="57" customWidth="1"/>
    <col min="2" max="2" width="20" style="122" customWidth="1"/>
    <col min="3" max="3" width="27" style="122" customWidth="1"/>
    <col min="4" max="4" width="29.6640625" style="122" customWidth="1"/>
    <col min="5" max="5" width="25.6640625" style="122" customWidth="1"/>
    <col min="6" max="12" width="25.6640625" style="57" customWidth="1"/>
    <col min="13" max="13" width="24.6640625" style="57" bestFit="1" customWidth="1"/>
    <col min="14" max="15" width="21.6640625" style="57" customWidth="1"/>
    <col min="16" max="16" width="22" style="57" customWidth="1"/>
    <col min="17" max="17" width="18.6640625" style="57" customWidth="1"/>
    <col min="18" max="18" width="19.33203125" style="57" bestFit="1" customWidth="1"/>
    <col min="19" max="19" width="19.33203125" style="57" customWidth="1"/>
    <col min="20" max="20" width="18" style="57" customWidth="1"/>
    <col min="21" max="21" width="18.5546875" style="57" customWidth="1"/>
    <col min="22" max="22" width="18.88671875" style="57" customWidth="1"/>
    <col min="23" max="23" width="19.5546875" style="57" customWidth="1"/>
    <col min="24" max="194" width="8.6640625" style="57" customWidth="1"/>
    <col min="195" max="195" width="43.44140625" style="57" customWidth="1"/>
    <col min="196" max="202" width="18.6640625" style="57" customWidth="1"/>
    <col min="203" max="203" width="15.44140625" style="57" customWidth="1"/>
    <col min="204" max="204" width="12.33203125" style="57" customWidth="1"/>
    <col min="205" max="205" width="14.33203125" style="57" customWidth="1"/>
    <col min="206" max="206" width="12.33203125" style="57" customWidth="1"/>
    <col min="207" max="207" width="12.6640625" style="57" customWidth="1"/>
    <col min="208" max="209" width="12.44140625" style="57" customWidth="1"/>
    <col min="210" max="210" width="12.33203125" style="57" customWidth="1"/>
    <col min="211" max="216" width="11.44140625" style="57" bestFit="1" customWidth="1"/>
    <col min="217" max="217" width="13.6640625" style="57" bestFit="1" customWidth="1"/>
    <col min="218" max="222" width="11.44140625" style="57" bestFit="1" customWidth="1"/>
    <col min="223" max="223" width="11.6640625" style="57" customWidth="1"/>
    <col min="224" max="224" width="13.44140625" style="57" bestFit="1" customWidth="1"/>
    <col min="225" max="226" width="11.44140625" style="57" bestFit="1" customWidth="1"/>
    <col min="227" max="227" width="13.6640625" style="57" bestFit="1" customWidth="1"/>
    <col min="228" max="233" width="11.44140625" style="57" bestFit="1" customWidth="1"/>
    <col min="234" max="236" width="11.33203125" style="57" bestFit="1" customWidth="1"/>
    <col min="237" max="237" width="13.6640625" style="57" bestFit="1" customWidth="1"/>
    <col min="238" max="242" width="11.33203125" style="57" bestFit="1" customWidth="1"/>
    <col min="243" max="243" width="13.44140625" style="57" customWidth="1"/>
    <col min="244" max="244" width="11.33203125" style="57" bestFit="1" customWidth="1"/>
    <col min="245" max="245" width="15.33203125" style="57" customWidth="1"/>
    <col min="246" max="246" width="13.33203125" style="57" customWidth="1"/>
    <col min="247" max="247" width="15.6640625" style="57" customWidth="1"/>
    <col min="248" max="248" width="14.6640625" style="57" customWidth="1"/>
    <col min="249" max="249" width="19.33203125" style="57" customWidth="1"/>
    <col min="250" max="250" width="14" style="57" customWidth="1"/>
    <col min="251" max="251" width="15.6640625" style="57" customWidth="1"/>
    <col min="252" max="252" width="17" style="57" customWidth="1"/>
    <col min="253" max="253" width="16.33203125" style="57" customWidth="1"/>
    <col min="254" max="254" width="17.33203125" style="57" customWidth="1"/>
    <col min="255" max="16384" width="8.6640625" style="57"/>
  </cols>
  <sheetData>
    <row r="1" spans="1:22" x14ac:dyDescent="0.3">
      <c r="A1" s="55"/>
      <c r="B1" s="56"/>
      <c r="C1" s="56"/>
      <c r="D1" s="56"/>
      <c r="E1" s="56"/>
      <c r="F1" s="55"/>
      <c r="G1" s="55"/>
      <c r="H1" s="55"/>
      <c r="I1" s="55"/>
      <c r="J1" s="55"/>
      <c r="K1" s="55"/>
    </row>
    <row r="2" spans="1:22" s="63" customFormat="1" ht="16.2" x14ac:dyDescent="0.35">
      <c r="A2" s="58" t="s">
        <v>198</v>
      </c>
      <c r="B2" s="59" t="s">
        <v>193</v>
      </c>
      <c r="C2" s="60">
        <v>2005</v>
      </c>
      <c r="D2" s="60">
        <v>2006</v>
      </c>
      <c r="E2" s="60">
        <v>2007</v>
      </c>
      <c r="F2" s="60">
        <v>2008</v>
      </c>
      <c r="G2" s="60">
        <v>2009</v>
      </c>
      <c r="H2" s="60">
        <v>2010</v>
      </c>
      <c r="I2" s="60">
        <v>2011</v>
      </c>
      <c r="J2" s="60">
        <v>2012</v>
      </c>
      <c r="K2" s="60">
        <v>2013</v>
      </c>
      <c r="L2" s="60">
        <v>2014</v>
      </c>
      <c r="M2" s="60">
        <v>2015</v>
      </c>
      <c r="N2" s="60">
        <v>2016</v>
      </c>
      <c r="O2" s="60">
        <v>2017</v>
      </c>
      <c r="P2" s="61">
        <v>2018</v>
      </c>
      <c r="Q2" s="62"/>
      <c r="R2" s="62"/>
      <c r="S2" s="62"/>
    </row>
    <row r="3" spans="1:22" s="66" customFormat="1" ht="16.2" x14ac:dyDescent="0.35">
      <c r="A3" s="64"/>
      <c r="B3" s="65"/>
      <c r="C3" s="309">
        <f>'State population'!G13</f>
        <v>15025480.600000001</v>
      </c>
      <c r="D3" s="309">
        <f>'State population'!H13</f>
        <v>15319224.000000002</v>
      </c>
      <c r="E3" s="309">
        <f>'State population'!I13</f>
        <v>15612967.400000002</v>
      </c>
      <c r="F3" s="309">
        <f>'State population'!J13</f>
        <v>15906710.800000003</v>
      </c>
      <c r="G3" s="309">
        <f>'State population'!K13</f>
        <v>16200454.200000003</v>
      </c>
      <c r="H3" s="309">
        <f>'State population'!L13</f>
        <v>16494197.600000003</v>
      </c>
      <c r="I3" s="309">
        <f>'State population'!M13</f>
        <v>16787941</v>
      </c>
      <c r="J3" s="309">
        <f>'State population'!N13</f>
        <v>17143981.892101597</v>
      </c>
      <c r="K3" s="309">
        <f>'State population'!O13</f>
        <v>17500022.784203194</v>
      </c>
      <c r="L3" s="309">
        <f>'State population'!P13</f>
        <v>17856063.676304791</v>
      </c>
      <c r="M3" s="309">
        <f>'State population'!Q13</f>
        <v>18212104.568406388</v>
      </c>
      <c r="N3" s="309">
        <f>'State population'!R13</f>
        <v>18575696.423240609</v>
      </c>
      <c r="O3" s="309">
        <f>'State population'!S13</f>
        <v>18946839.240807455</v>
      </c>
      <c r="P3" s="309">
        <f>'State population'!T13</f>
        <v>19325533.021106925</v>
      </c>
      <c r="Q3" s="487"/>
      <c r="R3" s="62"/>
      <c r="S3" s="62"/>
    </row>
    <row r="4" spans="1:22" s="66" customFormat="1" ht="16.2" x14ac:dyDescent="0.35">
      <c r="A4" s="68"/>
      <c r="B4" s="69"/>
      <c r="C4" s="311"/>
      <c r="E4" s="67"/>
      <c r="F4" s="67"/>
      <c r="G4" s="67"/>
      <c r="H4" s="136"/>
      <c r="I4" s="67"/>
      <c r="J4" s="67"/>
      <c r="K4" s="67"/>
      <c r="L4" s="67"/>
      <c r="M4" s="67"/>
      <c r="N4" s="62"/>
      <c r="O4" s="62"/>
      <c r="P4" s="62"/>
      <c r="Q4" s="62"/>
      <c r="R4" s="62"/>
      <c r="S4" s="62"/>
    </row>
    <row r="5" spans="1:22" s="66" customFormat="1" ht="16.2" x14ac:dyDescent="0.35">
      <c r="A5" s="68"/>
      <c r="B5" s="69"/>
      <c r="C5" s="135"/>
      <c r="E5" s="70"/>
      <c r="F5" s="70"/>
      <c r="G5" s="71"/>
      <c r="H5" s="71"/>
      <c r="I5" s="72"/>
      <c r="J5" s="70"/>
      <c r="N5" s="62"/>
      <c r="O5" s="62"/>
      <c r="P5" s="62"/>
      <c r="Q5" s="62"/>
      <c r="R5" s="62"/>
      <c r="S5" s="62"/>
      <c r="V5" s="73"/>
    </row>
    <row r="6" spans="1:22" s="66" customFormat="1" ht="16.2" x14ac:dyDescent="0.35">
      <c r="A6" s="58" t="s">
        <v>19</v>
      </c>
      <c r="B6" s="59" t="s">
        <v>1</v>
      </c>
      <c r="C6" s="60">
        <v>2005</v>
      </c>
      <c r="D6" s="60">
        <v>2006</v>
      </c>
      <c r="E6" s="60">
        <v>2007</v>
      </c>
      <c r="F6" s="60">
        <v>2008</v>
      </c>
      <c r="G6" s="60">
        <v>2009</v>
      </c>
      <c r="H6" s="60">
        <v>2010</v>
      </c>
      <c r="I6" s="60">
        <v>2011</v>
      </c>
      <c r="J6" s="60">
        <v>2012</v>
      </c>
      <c r="K6" s="60">
        <v>2013</v>
      </c>
      <c r="L6" s="60">
        <v>2014</v>
      </c>
      <c r="M6" s="60">
        <v>2015</v>
      </c>
      <c r="N6" s="60">
        <v>2016</v>
      </c>
      <c r="O6" s="60">
        <v>2017</v>
      </c>
      <c r="P6" s="61">
        <v>2018</v>
      </c>
      <c r="Q6" s="62"/>
      <c r="R6" s="62"/>
      <c r="S6" s="62"/>
    </row>
    <row r="7" spans="1:22" s="48" customFormat="1" x14ac:dyDescent="0.3">
      <c r="A7" s="312"/>
      <c r="B7" s="313"/>
      <c r="C7" s="313">
        <f>BOD!$B$15</f>
        <v>46.8</v>
      </c>
      <c r="D7" s="313">
        <f>BOD!$B$15</f>
        <v>46.8</v>
      </c>
      <c r="E7" s="313">
        <f>BOD!$B$15</f>
        <v>46.8</v>
      </c>
      <c r="F7" s="313">
        <f>BOD!$B$15</f>
        <v>46.8</v>
      </c>
      <c r="G7" s="313">
        <f>BOD!$B$15</f>
        <v>46.8</v>
      </c>
      <c r="H7" s="313">
        <f>BOD!$B$15</f>
        <v>46.8</v>
      </c>
      <c r="I7" s="313">
        <f>BOD!$B$15</f>
        <v>46.8</v>
      </c>
      <c r="J7" s="313">
        <f>BOD!$B$15</f>
        <v>46.8</v>
      </c>
      <c r="K7" s="313">
        <f>BOD!$B$15</f>
        <v>46.8</v>
      </c>
      <c r="L7" s="313">
        <f>BOD!$B$15</f>
        <v>46.8</v>
      </c>
      <c r="M7" s="313">
        <f>BOD!$B$15</f>
        <v>46.8</v>
      </c>
      <c r="N7" s="313">
        <f>BOD!$B$15</f>
        <v>46.8</v>
      </c>
      <c r="O7" s="313">
        <f>BOD!$B$15</f>
        <v>46.8</v>
      </c>
      <c r="P7" s="313">
        <f>BOD!$B$15</f>
        <v>46.8</v>
      </c>
      <c r="Q7" s="488"/>
    </row>
    <row r="8" spans="1:22" s="66" customFormat="1" ht="16.2" x14ac:dyDescent="0.35">
      <c r="A8" s="68"/>
      <c r="B8" s="69"/>
      <c r="C8" s="69"/>
      <c r="D8" s="69"/>
      <c r="E8" s="75"/>
      <c r="F8" s="75"/>
      <c r="G8" s="75"/>
      <c r="H8" s="75"/>
      <c r="I8" s="75"/>
      <c r="J8" s="75"/>
      <c r="N8" s="62"/>
      <c r="O8" s="62"/>
      <c r="P8" s="62"/>
      <c r="Q8" s="62"/>
      <c r="R8" s="62"/>
      <c r="S8" s="62"/>
    </row>
    <row r="9" spans="1:22" s="66" customFormat="1" ht="16.2" x14ac:dyDescent="0.35">
      <c r="A9" s="68"/>
      <c r="B9" s="76"/>
      <c r="C9" s="76"/>
      <c r="D9" s="76"/>
      <c r="E9" s="70"/>
      <c r="F9" s="70"/>
      <c r="G9" s="70"/>
      <c r="H9" s="70"/>
      <c r="I9" s="70"/>
      <c r="J9" s="70"/>
      <c r="N9" s="62"/>
      <c r="O9" s="62"/>
      <c r="P9" s="62"/>
      <c r="Q9" s="62"/>
      <c r="R9" s="62"/>
      <c r="S9" s="62"/>
    </row>
    <row r="10" spans="1:22" s="63" customFormat="1" ht="30" customHeight="1" x14ac:dyDescent="0.35">
      <c r="A10" s="505" t="s">
        <v>54</v>
      </c>
      <c r="B10" s="59" t="s">
        <v>56</v>
      </c>
      <c r="C10" s="60">
        <v>2005</v>
      </c>
      <c r="D10" s="60">
        <v>2006</v>
      </c>
      <c r="E10" s="60">
        <v>2007</v>
      </c>
      <c r="F10" s="60">
        <v>2008</v>
      </c>
      <c r="G10" s="60">
        <v>2009</v>
      </c>
      <c r="H10" s="60">
        <v>2010</v>
      </c>
      <c r="I10" s="60">
        <v>2011</v>
      </c>
      <c r="J10" s="60">
        <v>2012</v>
      </c>
      <c r="K10" s="60">
        <v>2013</v>
      </c>
      <c r="L10" s="60">
        <v>2014</v>
      </c>
      <c r="M10" s="60">
        <v>2015</v>
      </c>
      <c r="N10" s="60">
        <v>2016</v>
      </c>
      <c r="O10" s="60">
        <v>2017</v>
      </c>
      <c r="P10" s="61">
        <v>2018</v>
      </c>
      <c r="Q10" s="62"/>
      <c r="R10" s="62"/>
      <c r="S10" s="62"/>
    </row>
    <row r="11" spans="1:22" ht="15.75" customHeight="1" x14ac:dyDescent="0.35">
      <c r="A11" s="77"/>
      <c r="B11" s="78"/>
      <c r="C11" s="42">
        <f>C3*C7*0.001*365</f>
        <v>256665259.60920003</v>
      </c>
      <c r="D11" s="42">
        <f>D3*D7*0.001*365</f>
        <v>261682984.36800003</v>
      </c>
      <c r="E11" s="42">
        <f>E3*E7*0.001*365</f>
        <v>266700709.12680003</v>
      </c>
      <c r="F11" s="42">
        <f>F3*F7*0.001*365</f>
        <v>271718433.88560003</v>
      </c>
      <c r="G11" s="42">
        <f t="shared" ref="G11:L11" si="0">G3*G7*0.001*365</f>
        <v>276736158.64440006</v>
      </c>
      <c r="H11" s="42">
        <f t="shared" si="0"/>
        <v>281753883.40320003</v>
      </c>
      <c r="I11" s="42">
        <f t="shared" si="0"/>
        <v>286771608.162</v>
      </c>
      <c r="J11" s="42">
        <f t="shared" si="0"/>
        <v>292853498.68087947</v>
      </c>
      <c r="K11" s="42">
        <f t="shared" si="0"/>
        <v>298935389.19975895</v>
      </c>
      <c r="L11" s="42">
        <f t="shared" si="0"/>
        <v>305017279.71863842</v>
      </c>
      <c r="M11" s="42">
        <f>M3*M7*0.001*365</f>
        <v>311099170.23751789</v>
      </c>
      <c r="N11" s="42">
        <f t="shared" ref="N11:O11" si="1">N3*N7*0.001*365</f>
        <v>317310046.30179608</v>
      </c>
      <c r="O11" s="42">
        <f t="shared" si="1"/>
        <v>323649907.91147292</v>
      </c>
      <c r="P11" s="79">
        <f>P3*P7*0.001*365</f>
        <v>330118755.06654847</v>
      </c>
      <c r="Q11" s="62"/>
      <c r="R11" s="62"/>
      <c r="S11" s="62"/>
    </row>
    <row r="12" spans="1:22" ht="15.75" customHeight="1" x14ac:dyDescent="0.35">
      <c r="A12" s="80"/>
      <c r="B12" s="76"/>
      <c r="C12" s="76"/>
      <c r="D12" s="76"/>
      <c r="E12" s="75"/>
      <c r="F12" s="75"/>
      <c r="G12" s="75"/>
      <c r="H12" s="75"/>
      <c r="I12" s="75"/>
      <c r="J12" s="75"/>
      <c r="N12" s="62"/>
      <c r="O12" s="62"/>
      <c r="P12" s="62"/>
      <c r="Q12" s="62"/>
      <c r="R12" s="62"/>
      <c r="S12" s="62"/>
    </row>
    <row r="13" spans="1:22" ht="16.2" x14ac:dyDescent="0.35">
      <c r="A13" s="80"/>
      <c r="B13" s="76"/>
      <c r="C13" s="76"/>
      <c r="D13" s="76"/>
      <c r="E13" s="75"/>
      <c r="F13" s="81"/>
      <c r="G13" s="81"/>
      <c r="H13" s="81"/>
      <c r="I13" s="81"/>
      <c r="J13" s="81"/>
      <c r="N13" s="62"/>
      <c r="O13" s="62"/>
      <c r="P13" s="62"/>
      <c r="Q13" s="62"/>
      <c r="R13" s="62"/>
      <c r="S13" s="62"/>
    </row>
    <row r="14" spans="1:22" ht="18" customHeight="1" x14ac:dyDescent="0.3">
      <c r="A14" s="58" t="s">
        <v>100</v>
      </c>
      <c r="B14" s="59" t="s">
        <v>193</v>
      </c>
      <c r="C14" s="60">
        <v>2005</v>
      </c>
      <c r="D14" s="60">
        <v>2006</v>
      </c>
      <c r="E14" s="60">
        <v>2007</v>
      </c>
      <c r="F14" s="60">
        <v>2008</v>
      </c>
      <c r="G14" s="60">
        <v>2009</v>
      </c>
      <c r="H14" s="60">
        <v>2010</v>
      </c>
      <c r="I14" s="60">
        <v>2011</v>
      </c>
      <c r="J14" s="60">
        <v>2012</v>
      </c>
      <c r="K14" s="60">
        <v>2013</v>
      </c>
      <c r="L14" s="60">
        <v>2014</v>
      </c>
      <c r="M14" s="60">
        <v>2015</v>
      </c>
      <c r="N14" s="60">
        <v>2016</v>
      </c>
      <c r="O14" s="60">
        <v>2017</v>
      </c>
      <c r="P14" s="61">
        <v>2018</v>
      </c>
    </row>
    <row r="15" spans="1:22" ht="15.75" customHeight="1" x14ac:dyDescent="0.3">
      <c r="A15" s="77"/>
      <c r="B15" s="78"/>
      <c r="C15" s="41">
        <v>1.25</v>
      </c>
      <c r="D15" s="41">
        <v>1.25</v>
      </c>
      <c r="E15" s="42">
        <v>1.25</v>
      </c>
      <c r="F15" s="42">
        <v>1.25</v>
      </c>
      <c r="G15" s="42">
        <v>1.25</v>
      </c>
      <c r="H15" s="42">
        <v>1.25</v>
      </c>
      <c r="I15" s="42">
        <v>1.25</v>
      </c>
      <c r="J15" s="42">
        <v>1.25</v>
      </c>
      <c r="K15" s="43">
        <v>1.25</v>
      </c>
      <c r="L15" s="43">
        <v>1.25</v>
      </c>
      <c r="M15" s="43">
        <v>1.25</v>
      </c>
      <c r="N15" s="43">
        <v>1.25</v>
      </c>
      <c r="O15" s="43">
        <v>1.25</v>
      </c>
      <c r="P15" s="44">
        <v>1.25</v>
      </c>
    </row>
    <row r="16" spans="1:22" ht="15.75" customHeight="1" x14ac:dyDescent="0.3">
      <c r="A16" s="80"/>
      <c r="B16" s="76"/>
      <c r="C16" s="76"/>
      <c r="D16" s="76"/>
      <c r="E16" s="75"/>
      <c r="F16" s="75"/>
      <c r="G16" s="75"/>
      <c r="H16" s="75"/>
      <c r="I16" s="75"/>
      <c r="J16" s="75"/>
    </row>
    <row r="17" spans="1:19" x14ac:dyDescent="0.3">
      <c r="A17" s="80"/>
      <c r="B17" s="76"/>
      <c r="C17" s="76"/>
      <c r="D17" s="76"/>
      <c r="E17" s="82"/>
      <c r="F17" s="82"/>
      <c r="G17" s="82"/>
      <c r="H17" s="82"/>
      <c r="I17" s="82"/>
      <c r="J17" s="82"/>
    </row>
    <row r="18" spans="1:19" s="63" customFormat="1" ht="18" x14ac:dyDescent="0.3">
      <c r="A18" s="58" t="s">
        <v>101</v>
      </c>
      <c r="B18" s="59" t="s">
        <v>193</v>
      </c>
      <c r="C18" s="60">
        <v>2005</v>
      </c>
      <c r="D18" s="60">
        <v>2006</v>
      </c>
      <c r="E18" s="60">
        <v>2007</v>
      </c>
      <c r="F18" s="60">
        <v>2008</v>
      </c>
      <c r="G18" s="60">
        <v>2009</v>
      </c>
      <c r="H18" s="60">
        <v>2010</v>
      </c>
      <c r="I18" s="60">
        <v>2011</v>
      </c>
      <c r="J18" s="60">
        <v>2012</v>
      </c>
      <c r="K18" s="60">
        <v>2013</v>
      </c>
      <c r="L18" s="60">
        <v>2014</v>
      </c>
      <c r="M18" s="60">
        <v>2015</v>
      </c>
      <c r="N18" s="60">
        <v>2016</v>
      </c>
      <c r="O18" s="60">
        <v>2017</v>
      </c>
      <c r="P18" s="61">
        <v>2018</v>
      </c>
    </row>
    <row r="19" spans="1:19" x14ac:dyDescent="0.3">
      <c r="A19" s="77"/>
      <c r="B19" s="78"/>
      <c r="C19" s="74">
        <v>1</v>
      </c>
      <c r="D19" s="74">
        <v>1</v>
      </c>
      <c r="E19" s="42">
        <v>1</v>
      </c>
      <c r="F19" s="42">
        <v>1</v>
      </c>
      <c r="G19" s="42">
        <v>1</v>
      </c>
      <c r="H19" s="42">
        <v>1</v>
      </c>
      <c r="I19" s="42">
        <v>1</v>
      </c>
      <c r="J19" s="42">
        <v>1</v>
      </c>
      <c r="K19" s="145">
        <v>1</v>
      </c>
      <c r="L19" s="145">
        <v>1</v>
      </c>
      <c r="M19" s="145">
        <v>1</v>
      </c>
      <c r="N19" s="145">
        <v>1</v>
      </c>
      <c r="O19" s="145">
        <v>1</v>
      </c>
      <c r="P19" s="146">
        <v>1</v>
      </c>
    </row>
    <row r="20" spans="1:19" x14ac:dyDescent="0.3">
      <c r="A20" s="80"/>
      <c r="B20" s="76"/>
      <c r="C20" s="76"/>
      <c r="D20" s="76"/>
      <c r="E20" s="75"/>
      <c r="F20" s="75"/>
      <c r="G20" s="75"/>
      <c r="H20" s="75"/>
      <c r="I20" s="75"/>
      <c r="J20" s="75"/>
    </row>
    <row r="21" spans="1:19" x14ac:dyDescent="0.3">
      <c r="A21" s="80"/>
      <c r="B21" s="76"/>
      <c r="C21" s="76"/>
      <c r="D21" s="76"/>
      <c r="E21" s="82"/>
      <c r="F21" s="82"/>
      <c r="G21" s="82"/>
      <c r="H21" s="82"/>
      <c r="I21" s="82"/>
      <c r="J21" s="82"/>
    </row>
    <row r="22" spans="1:19" ht="18" x14ac:dyDescent="0.3">
      <c r="A22" s="505" t="s">
        <v>188</v>
      </c>
      <c r="B22" s="59" t="s">
        <v>56</v>
      </c>
      <c r="C22" s="60">
        <v>2005</v>
      </c>
      <c r="D22" s="60">
        <v>2006</v>
      </c>
      <c r="E22" s="60">
        <v>2007</v>
      </c>
      <c r="F22" s="60">
        <v>2008</v>
      </c>
      <c r="G22" s="60">
        <v>2009</v>
      </c>
      <c r="H22" s="60">
        <v>2010</v>
      </c>
      <c r="I22" s="60">
        <v>2011</v>
      </c>
      <c r="J22" s="60">
        <v>2012</v>
      </c>
      <c r="K22" s="60">
        <v>2013</v>
      </c>
      <c r="L22" s="60">
        <v>2014</v>
      </c>
      <c r="M22" s="60">
        <v>2015</v>
      </c>
      <c r="N22" s="60">
        <v>2016</v>
      </c>
      <c r="O22" s="60">
        <v>2017</v>
      </c>
      <c r="P22" s="61">
        <v>2018</v>
      </c>
      <c r="Q22" s="63"/>
      <c r="R22" s="63"/>
      <c r="S22" s="63"/>
    </row>
    <row r="23" spans="1:19" s="49" customFormat="1" x14ac:dyDescent="0.3">
      <c r="A23" s="83"/>
      <c r="B23" s="84"/>
      <c r="C23" s="315">
        <f>C11*'Urban_degree of utilization'!$Y$18*C15</f>
        <v>106858154.03329021</v>
      </c>
      <c r="D23" s="315">
        <f>D11*'Urban_degree of utilization'!$Y$18*D15</f>
        <v>108947197.19397701</v>
      </c>
      <c r="E23" s="315">
        <f>E11*'Urban_degree of utilization'!$Y$18*E15</f>
        <v>111036240.35466382</v>
      </c>
      <c r="F23" s="315">
        <f>F11*'Urban_degree of utilization'!$Y$18*F15</f>
        <v>113125283.51535065</v>
      </c>
      <c r="G23" s="315">
        <f>G11*'Urban_degree of utilization'!$Y$18*G15</f>
        <v>115214326.67603746</v>
      </c>
      <c r="H23" s="315">
        <f>H11*'Urban_degree of utilization'!$Y$18*H15</f>
        <v>117303369.83672427</v>
      </c>
      <c r="I23" s="315">
        <f>I11*'Urban_degree of utilization'!$P$18*I15</f>
        <v>216871028.6725125</v>
      </c>
      <c r="J23" s="315">
        <f>J11*'Urban_degree of utilization'!$P$18*J15</f>
        <v>221470458.37741509</v>
      </c>
      <c r="K23" s="315">
        <f>K11*'Urban_degree of utilization'!$P$18*K15</f>
        <v>226069888.08231771</v>
      </c>
      <c r="L23" s="315">
        <f>L11*'Urban_degree of utilization'!$P$18*L15</f>
        <v>230669317.7872203</v>
      </c>
      <c r="M23" s="315">
        <f>M11*'Urban_degree of utilization'!$P$18*M15</f>
        <v>235268747.49212292</v>
      </c>
      <c r="N23" s="315">
        <f>N11*'Urban_degree of utilization'!$P$18*N15</f>
        <v>239965722.51573327</v>
      </c>
      <c r="O23" s="315">
        <f>O11*'Urban_degree of utilization'!$P$18*O15</f>
        <v>244760242.85805139</v>
      </c>
      <c r="P23" s="315">
        <f>P11*'Urban_degree of utilization'!$P$18*P15</f>
        <v>249652308.51907727</v>
      </c>
      <c r="Q23" s="489"/>
      <c r="R23" s="63"/>
      <c r="S23" s="63"/>
    </row>
    <row r="24" spans="1:19" s="49" customFormat="1" x14ac:dyDescent="0.3">
      <c r="A24" s="46"/>
      <c r="B24" s="85"/>
      <c r="C24" s="317"/>
      <c r="D24" s="85"/>
      <c r="E24" s="86"/>
      <c r="F24" s="86"/>
      <c r="G24" s="86"/>
      <c r="H24" s="86"/>
      <c r="I24" s="86"/>
      <c r="J24" s="86"/>
      <c r="N24" s="63"/>
      <c r="O24" s="63"/>
      <c r="P24" s="63"/>
      <c r="Q24" s="63"/>
      <c r="R24" s="63"/>
      <c r="S24" s="63"/>
    </row>
    <row r="25" spans="1:19" s="49" customFormat="1" x14ac:dyDescent="0.3">
      <c r="A25" s="46"/>
      <c r="B25" s="85"/>
      <c r="C25" s="85"/>
      <c r="D25" s="85"/>
      <c r="E25" s="87"/>
      <c r="F25" s="87"/>
      <c r="G25" s="87"/>
      <c r="H25" s="87"/>
      <c r="I25" s="87"/>
      <c r="J25" s="87"/>
      <c r="N25" s="63"/>
      <c r="O25" s="63"/>
      <c r="P25" s="63"/>
      <c r="Q25" s="63"/>
      <c r="R25" s="63"/>
      <c r="S25" s="63"/>
    </row>
    <row r="26" spans="1:19" ht="18" x14ac:dyDescent="0.3">
      <c r="A26" s="505" t="s">
        <v>189</v>
      </c>
      <c r="B26" s="59" t="s">
        <v>56</v>
      </c>
      <c r="C26" s="60">
        <v>2005</v>
      </c>
      <c r="D26" s="60">
        <v>2006</v>
      </c>
      <c r="E26" s="60">
        <v>2007</v>
      </c>
      <c r="F26" s="60">
        <v>2008</v>
      </c>
      <c r="G26" s="60">
        <v>2009</v>
      </c>
      <c r="H26" s="60">
        <v>2010</v>
      </c>
      <c r="I26" s="60">
        <v>2011</v>
      </c>
      <c r="J26" s="60">
        <v>2012</v>
      </c>
      <c r="K26" s="60">
        <v>2013</v>
      </c>
      <c r="L26" s="60">
        <v>2014</v>
      </c>
      <c r="M26" s="60">
        <v>2015</v>
      </c>
      <c r="N26" s="60">
        <v>2016</v>
      </c>
      <c r="O26" s="60">
        <v>2017</v>
      </c>
      <c r="P26" s="61">
        <v>2018</v>
      </c>
      <c r="Q26" s="63"/>
      <c r="R26" s="63"/>
      <c r="S26" s="63"/>
    </row>
    <row r="27" spans="1:19" s="49" customFormat="1" x14ac:dyDescent="0.3">
      <c r="A27" s="88"/>
      <c r="B27" s="84"/>
      <c r="C27" s="315">
        <f>C11*C19*(1-'Urban_degree of utilization'!$Y$18)</f>
        <v>171178736.38256785</v>
      </c>
      <c r="D27" s="315">
        <f>D11*D19*(1-'Urban_degree of utilization'!$Y$18)</f>
        <v>174525226.61281842</v>
      </c>
      <c r="E27" s="315">
        <f>E11*E19*(1-'Urban_degree of utilization'!$Y$18)</f>
        <v>177871716.84306896</v>
      </c>
      <c r="F27" s="315">
        <f>F11*F19*(1-'Urban_degree of utilization'!$Y$18)</f>
        <v>181218207.07331952</v>
      </c>
      <c r="G27" s="315">
        <f>G11*G19*(1-'Urban_degree of utilization'!$Y$18)</f>
        <v>184564697.30357009</v>
      </c>
      <c r="H27" s="315">
        <f>H11*H19*(1-'Urban_degree of utilization'!$Y$18)</f>
        <v>187911187.53382063</v>
      </c>
      <c r="I27" s="315">
        <f>I11*I19*(1-'Urban_degree of utilization'!$P$18)</f>
        <v>113274785.22399001</v>
      </c>
      <c r="J27" s="315">
        <f>J11*J19*(1-'Urban_degree of utilization'!$P$18)</f>
        <v>115677131.9789474</v>
      </c>
      <c r="K27" s="315">
        <f>K11*K19*(1-'Urban_degree of utilization'!$P$18)</f>
        <v>118079478.73390479</v>
      </c>
      <c r="L27" s="315">
        <f>L11*L19*(1-'Urban_degree of utilization'!$P$18)</f>
        <v>120481825.48886219</v>
      </c>
      <c r="M27" s="315">
        <f>M11*M19*(1-'Urban_degree of utilization'!$P$18)</f>
        <v>122884172.24381958</v>
      </c>
      <c r="N27" s="315">
        <f>N11*N19*(1-'Urban_degree of utilization'!$P$18)</f>
        <v>125337468.28920946</v>
      </c>
      <c r="O27" s="315">
        <f>O11*O19*(1-'Urban_degree of utilization'!$P$18)</f>
        <v>127841713.62503181</v>
      </c>
      <c r="P27" s="315">
        <f>P11*P19*(1-'Urban_degree of utilization'!$P$18)</f>
        <v>130396908.25128666</v>
      </c>
      <c r="Q27" s="489"/>
      <c r="R27" s="63"/>
      <c r="S27" s="63"/>
    </row>
    <row r="28" spans="1:19" s="49" customFormat="1" x14ac:dyDescent="0.3">
      <c r="A28" s="89"/>
      <c r="B28" s="90"/>
      <c r="C28" s="317"/>
      <c r="D28" s="90"/>
      <c r="E28" s="86"/>
      <c r="F28" s="86"/>
      <c r="G28" s="86"/>
      <c r="H28" s="86"/>
      <c r="I28" s="86"/>
      <c r="J28" s="86"/>
      <c r="N28" s="63"/>
      <c r="O28" s="63"/>
      <c r="P28" s="63"/>
      <c r="Q28" s="63"/>
      <c r="R28" s="63"/>
      <c r="S28" s="63"/>
    </row>
    <row r="29" spans="1:19" s="49" customFormat="1" x14ac:dyDescent="0.3">
      <c r="A29" s="89"/>
      <c r="B29" s="90"/>
      <c r="C29" s="90"/>
      <c r="D29" s="90"/>
      <c r="E29" s="51"/>
      <c r="F29" s="51"/>
      <c r="G29" s="51"/>
      <c r="H29" s="51"/>
      <c r="I29" s="51"/>
      <c r="J29" s="51"/>
      <c r="O29" s="137"/>
    </row>
    <row r="30" spans="1:19" s="49" customFormat="1" ht="15.75" customHeight="1" x14ac:dyDescent="0.3">
      <c r="A30" s="505" t="s">
        <v>102</v>
      </c>
      <c r="B30" s="506"/>
      <c r="C30" s="89"/>
      <c r="D30" s="89"/>
      <c r="E30" s="91"/>
      <c r="F30" s="91"/>
      <c r="G30" s="91"/>
      <c r="H30" s="91"/>
      <c r="I30" s="91"/>
      <c r="J30" s="91"/>
      <c r="L30" s="63"/>
      <c r="M30" s="63"/>
      <c r="N30" s="63"/>
      <c r="O30" s="63"/>
      <c r="P30" s="63"/>
      <c r="Q30" s="63"/>
      <c r="R30" s="63"/>
      <c r="S30" s="63"/>
    </row>
    <row r="31" spans="1:19" s="49" customFormat="1" ht="15.75" customHeight="1" x14ac:dyDescent="0.3">
      <c r="A31" s="92">
        <v>0.6</v>
      </c>
      <c r="B31" s="93" t="s">
        <v>12</v>
      </c>
      <c r="C31" s="50"/>
      <c r="D31" s="50"/>
      <c r="E31" s="51"/>
      <c r="F31" s="48"/>
      <c r="G31" s="48"/>
      <c r="H31" s="48"/>
      <c r="I31" s="48"/>
      <c r="J31" s="48"/>
      <c r="L31" s="63"/>
      <c r="M31" s="63"/>
      <c r="N31" s="63"/>
      <c r="O31" s="63"/>
      <c r="P31" s="63"/>
      <c r="Q31" s="63"/>
      <c r="R31" s="63"/>
      <c r="S31" s="63"/>
    </row>
    <row r="32" spans="1:19" s="49" customFormat="1" ht="15.75" customHeight="1" x14ac:dyDescent="0.3">
      <c r="A32" s="89"/>
      <c r="B32" s="89"/>
      <c r="C32" s="89"/>
      <c r="D32" s="89"/>
      <c r="E32" s="51"/>
      <c r="F32" s="51"/>
      <c r="G32" s="51"/>
      <c r="H32" s="51"/>
      <c r="I32" s="51"/>
      <c r="J32" s="51"/>
      <c r="L32" s="63"/>
      <c r="M32" s="63"/>
      <c r="N32" s="63"/>
      <c r="O32" s="63"/>
      <c r="P32" s="63"/>
      <c r="Q32" s="63"/>
      <c r="R32" s="63"/>
      <c r="S32" s="63"/>
    </row>
    <row r="33" spans="1:26" s="49" customFormat="1" ht="15.75" customHeight="1" x14ac:dyDescent="0.3">
      <c r="A33" s="671" t="s">
        <v>18</v>
      </c>
      <c r="B33" s="672"/>
      <c r="C33" s="89"/>
      <c r="D33" s="89"/>
      <c r="E33" s="51"/>
      <c r="F33" s="51"/>
      <c r="G33" s="51"/>
      <c r="H33" s="51"/>
      <c r="I33" s="51"/>
      <c r="J33" s="51"/>
      <c r="L33" s="63"/>
      <c r="M33" s="63"/>
      <c r="N33" s="63"/>
      <c r="O33" s="63"/>
      <c r="P33" s="63"/>
      <c r="Q33" s="63"/>
      <c r="R33" s="63"/>
      <c r="S33" s="63"/>
    </row>
    <row r="34" spans="1:26" s="49" customFormat="1" x14ac:dyDescent="0.3">
      <c r="A34" s="94">
        <v>0</v>
      </c>
      <c r="B34" s="95" t="s">
        <v>17</v>
      </c>
      <c r="C34" s="90"/>
      <c r="D34" s="96"/>
      <c r="E34" s="51"/>
      <c r="F34" s="51"/>
      <c r="G34" s="51"/>
      <c r="H34" s="51"/>
      <c r="I34" s="51"/>
      <c r="J34" s="51"/>
      <c r="L34" s="63"/>
      <c r="M34" s="63"/>
      <c r="N34" s="63"/>
      <c r="O34" s="63"/>
      <c r="P34" s="63"/>
      <c r="Q34" s="63"/>
      <c r="R34" s="63"/>
      <c r="S34" s="63"/>
    </row>
    <row r="35" spans="1:26" s="49" customFormat="1" ht="16.2" thickBot="1" x14ac:dyDescent="0.35">
      <c r="A35" s="97"/>
      <c r="B35" s="89"/>
      <c r="C35" s="89"/>
      <c r="D35" s="89"/>
      <c r="E35" s="51"/>
      <c r="F35" s="51"/>
      <c r="G35" s="51"/>
      <c r="H35" s="51"/>
      <c r="I35" s="51"/>
      <c r="J35" s="51"/>
    </row>
    <row r="36" spans="1:26" s="49" customFormat="1" x14ac:dyDescent="0.3">
      <c r="A36" s="515" t="s">
        <v>10</v>
      </c>
      <c r="B36" s="99"/>
      <c r="C36" s="90"/>
      <c r="D36" s="90"/>
      <c r="E36" s="51"/>
      <c r="F36" s="51"/>
      <c r="G36" s="51"/>
      <c r="H36" s="51"/>
      <c r="I36" s="51"/>
      <c r="J36" s="51"/>
    </row>
    <row r="37" spans="1:26" s="49" customFormat="1" x14ac:dyDescent="0.3">
      <c r="A37" s="100" t="s">
        <v>2</v>
      </c>
      <c r="B37" s="101" t="s">
        <v>11</v>
      </c>
      <c r="C37" s="89"/>
      <c r="D37" s="89"/>
      <c r="E37" s="51"/>
      <c r="F37" s="51"/>
      <c r="G37" s="51"/>
      <c r="H37" s="51"/>
      <c r="I37" s="51"/>
      <c r="J37" s="51"/>
    </row>
    <row r="38" spans="1:26" s="49" customFormat="1" x14ac:dyDescent="0.3">
      <c r="A38" s="52" t="s">
        <v>3</v>
      </c>
      <c r="B38" s="102">
        <v>0.8</v>
      </c>
      <c r="C38" s="103"/>
      <c r="D38" s="103"/>
      <c r="E38" s="51"/>
      <c r="F38" s="51"/>
      <c r="G38" s="51"/>
      <c r="H38" s="51"/>
      <c r="I38" s="51"/>
      <c r="J38" s="51"/>
    </row>
    <row r="39" spans="1:26" s="49" customFormat="1" ht="46.8" x14ac:dyDescent="0.3">
      <c r="A39" s="52" t="s">
        <v>4</v>
      </c>
      <c r="B39" s="104">
        <v>0.3</v>
      </c>
      <c r="C39" s="103"/>
      <c r="D39" s="103"/>
      <c r="E39" s="51"/>
      <c r="F39" s="51"/>
      <c r="G39" s="51"/>
      <c r="H39" s="51"/>
      <c r="I39" s="51"/>
      <c r="J39" s="51"/>
    </row>
    <row r="40" spans="1:26" s="49" customFormat="1" ht="31.2" x14ac:dyDescent="0.3">
      <c r="A40" s="52" t="s">
        <v>96</v>
      </c>
      <c r="B40" s="104">
        <v>0</v>
      </c>
      <c r="C40" s="103"/>
      <c r="D40" s="103"/>
      <c r="E40" s="51"/>
      <c r="F40" s="51"/>
      <c r="G40" s="51"/>
      <c r="H40" s="51"/>
      <c r="I40" s="51"/>
      <c r="J40" s="51"/>
    </row>
    <row r="41" spans="1:26" s="49" customFormat="1" x14ac:dyDescent="0.3">
      <c r="A41" s="52" t="s">
        <v>5</v>
      </c>
      <c r="B41" s="102">
        <v>0.5</v>
      </c>
      <c r="C41" s="103"/>
      <c r="D41" s="103"/>
      <c r="E41" s="51"/>
      <c r="F41" s="51"/>
      <c r="G41" s="51"/>
      <c r="H41" s="51"/>
      <c r="I41" s="51"/>
      <c r="J41" s="51"/>
    </row>
    <row r="42" spans="1:26" s="49" customFormat="1" x14ac:dyDescent="0.3">
      <c r="A42" s="52" t="s">
        <v>6</v>
      </c>
      <c r="B42" s="102">
        <v>0.1</v>
      </c>
      <c r="C42" s="103"/>
      <c r="D42" s="103"/>
      <c r="E42" s="51"/>
      <c r="F42" s="51"/>
      <c r="G42" s="51"/>
      <c r="H42" s="51"/>
      <c r="I42" s="51"/>
      <c r="J42" s="51"/>
    </row>
    <row r="43" spans="1:26" s="49" customFormat="1" x14ac:dyDescent="0.3">
      <c r="A43" s="52" t="s">
        <v>7</v>
      </c>
      <c r="B43" s="102">
        <v>0</v>
      </c>
      <c r="C43" s="103"/>
      <c r="D43" s="103"/>
      <c r="E43" s="51"/>
      <c r="F43" s="51"/>
      <c r="G43" s="51"/>
      <c r="H43" s="51"/>
      <c r="I43" s="51"/>
      <c r="J43" s="51"/>
    </row>
    <row r="44" spans="1:26" s="49" customFormat="1" x14ac:dyDescent="0.3">
      <c r="A44" s="52" t="s">
        <v>8</v>
      </c>
      <c r="B44" s="102">
        <v>0.5</v>
      </c>
      <c r="C44" s="103"/>
      <c r="D44" s="103"/>
      <c r="E44" s="51"/>
      <c r="F44" s="51"/>
      <c r="G44" s="51"/>
      <c r="H44" s="51"/>
      <c r="I44" s="51"/>
      <c r="J44" s="51"/>
    </row>
    <row r="45" spans="1:26" s="49" customFormat="1" ht="31.2" x14ac:dyDescent="0.3">
      <c r="A45" s="53" t="s">
        <v>99</v>
      </c>
      <c r="B45" s="105">
        <v>0.5</v>
      </c>
      <c r="C45" s="103"/>
      <c r="D45" s="103"/>
      <c r="E45" s="51"/>
      <c r="F45" s="51"/>
      <c r="G45" s="51"/>
      <c r="H45" s="51"/>
      <c r="I45" s="51"/>
      <c r="J45" s="51"/>
    </row>
    <row r="46" spans="1:26" s="49" customFormat="1" ht="47.4" thickBot="1" x14ac:dyDescent="0.35">
      <c r="A46" s="54" t="s">
        <v>9</v>
      </c>
      <c r="B46" s="106">
        <v>0.1</v>
      </c>
      <c r="C46" s="103"/>
      <c r="D46" s="103"/>
      <c r="E46" s="51"/>
      <c r="F46" s="51"/>
      <c r="G46" s="51"/>
      <c r="H46" s="51"/>
      <c r="I46" s="51"/>
      <c r="J46" s="51"/>
    </row>
    <row r="47" spans="1:26" s="49" customFormat="1" ht="16.2" thickBot="1" x14ac:dyDescent="0.35">
      <c r="A47" s="107"/>
      <c r="B47" s="108"/>
      <c r="C47" s="108"/>
      <c r="D47" s="108"/>
      <c r="E47" s="108"/>
      <c r="F47" s="108"/>
      <c r="G47" s="51"/>
      <c r="H47" s="51"/>
      <c r="I47" s="51"/>
      <c r="J47" s="51"/>
      <c r="K47" s="51"/>
      <c r="L47" s="51"/>
    </row>
    <row r="48" spans="1:26" s="49" customFormat="1" ht="45.75" customHeight="1" thickBot="1" x14ac:dyDescent="0.35">
      <c r="A48" s="673" t="s">
        <v>233</v>
      </c>
      <c r="B48" s="674"/>
      <c r="C48" s="674"/>
      <c r="D48" s="675"/>
      <c r="E48" s="125"/>
      <c r="F48" s="125"/>
      <c r="G48" s="125"/>
      <c r="H48" s="125"/>
      <c r="I48" s="51"/>
      <c r="J48" s="51"/>
      <c r="K48" s="51"/>
      <c r="L48" s="51"/>
      <c r="N48" s="51"/>
      <c r="O48" s="51"/>
      <c r="P48" s="51"/>
      <c r="Q48" s="51"/>
      <c r="R48" s="51"/>
      <c r="S48" s="51"/>
      <c r="T48" s="51"/>
      <c r="U48" s="51"/>
      <c r="V48" s="51"/>
      <c r="W48" s="51"/>
      <c r="X48" s="51"/>
      <c r="Y48" s="51"/>
      <c r="Z48" s="51"/>
    </row>
    <row r="49" spans="1:26" s="49" customFormat="1" ht="62.4" x14ac:dyDescent="0.3">
      <c r="A49" s="126" t="s">
        <v>57</v>
      </c>
      <c r="B49" s="127" t="s">
        <v>61</v>
      </c>
      <c r="C49" s="502" t="s">
        <v>174</v>
      </c>
      <c r="D49" s="148" t="s">
        <v>175</v>
      </c>
      <c r="F49" s="51"/>
      <c r="G49" s="51"/>
      <c r="H49" s="51"/>
      <c r="I49" s="51"/>
      <c r="J49" s="51"/>
      <c r="K49" s="51"/>
      <c r="L49" s="51"/>
      <c r="N49" s="51"/>
      <c r="O49" s="51"/>
      <c r="P49" s="51"/>
      <c r="Q49" s="51"/>
      <c r="R49" s="51"/>
      <c r="S49" s="51"/>
      <c r="T49" s="51"/>
      <c r="U49" s="51"/>
      <c r="V49" s="51"/>
      <c r="W49" s="51"/>
      <c r="X49" s="51"/>
      <c r="Y49" s="51"/>
      <c r="Z49" s="51"/>
    </row>
    <row r="50" spans="1:26" s="49" customFormat="1" x14ac:dyDescent="0.3">
      <c r="A50" s="676" t="s">
        <v>173</v>
      </c>
      <c r="B50" s="110" t="s">
        <v>58</v>
      </c>
      <c r="C50" s="318">
        <f>'Urban_degree of utilization'!$Z$18</f>
        <v>0.13597909407665504</v>
      </c>
      <c r="D50" s="319">
        <f>'Urban_degree of utilization'!$S$18</f>
        <v>0.247</v>
      </c>
      <c r="F50" s="51"/>
      <c r="G50" s="51"/>
      <c r="H50" s="51"/>
      <c r="I50" s="51"/>
      <c r="J50" s="51"/>
      <c r="K50" s="51"/>
      <c r="L50" s="51"/>
      <c r="N50" s="51"/>
      <c r="O50" s="51"/>
      <c r="P50" s="51"/>
      <c r="Q50" s="51"/>
      <c r="R50" s="51"/>
      <c r="S50" s="51"/>
      <c r="T50" s="51"/>
      <c r="U50" s="51"/>
      <c r="V50" s="51"/>
      <c r="W50" s="51"/>
      <c r="X50" s="51"/>
      <c r="Y50" s="51"/>
      <c r="Z50" s="51"/>
    </row>
    <row r="51" spans="1:26" s="49" customFormat="1" x14ac:dyDescent="0.3">
      <c r="A51" s="676"/>
      <c r="B51" s="110" t="s">
        <v>59</v>
      </c>
      <c r="C51" s="318">
        <f>'Urban_degree of utilization'!$AB$18</f>
        <v>0.152</v>
      </c>
      <c r="D51" s="319">
        <f>'Urban_degree of utilization'!$Q$18</f>
        <v>1.7000000000000001E-2</v>
      </c>
      <c r="F51" s="51"/>
      <c r="G51" s="51"/>
      <c r="H51" s="51"/>
      <c r="I51" s="51"/>
      <c r="J51" s="51"/>
      <c r="K51" s="51"/>
      <c r="L51" s="51"/>
      <c r="N51" s="51"/>
      <c r="O51" s="51"/>
      <c r="P51" s="51"/>
      <c r="Q51" s="51"/>
      <c r="R51" s="51"/>
      <c r="S51" s="51"/>
      <c r="T51" s="51"/>
      <c r="U51" s="51"/>
      <c r="V51" s="51"/>
      <c r="W51" s="51"/>
      <c r="X51" s="51"/>
      <c r="Y51" s="51"/>
      <c r="Z51" s="51"/>
    </row>
    <row r="52" spans="1:26" s="49" customFormat="1" x14ac:dyDescent="0.3">
      <c r="A52" s="676"/>
      <c r="B52" s="110" t="s">
        <v>98</v>
      </c>
      <c r="C52" s="318">
        <f>'Urban_degree of utilization'!$AD$18</f>
        <v>0.14762376237623762</v>
      </c>
      <c r="D52" s="319">
        <f>'Urban_degree of utilization'!$R$18</f>
        <v>7.0999999999999994E-2</v>
      </c>
      <c r="F52" s="51"/>
      <c r="G52" s="51"/>
      <c r="H52" s="51"/>
      <c r="I52" s="51"/>
      <c r="J52" s="51"/>
      <c r="K52" s="51"/>
      <c r="L52" s="51"/>
      <c r="N52" s="51"/>
      <c r="O52" s="51"/>
      <c r="P52" s="51"/>
      <c r="Q52" s="51"/>
      <c r="R52" s="51"/>
      <c r="S52" s="51"/>
      <c r="T52" s="51"/>
      <c r="U52" s="51"/>
      <c r="V52" s="51"/>
      <c r="W52" s="51"/>
      <c r="X52" s="51"/>
      <c r="Y52" s="51"/>
      <c r="Z52" s="51"/>
    </row>
    <row r="53" spans="1:26" s="49" customFormat="1" x14ac:dyDescent="0.3">
      <c r="A53" s="676"/>
      <c r="B53" s="110" t="s">
        <v>60</v>
      </c>
      <c r="C53" s="318">
        <f>'Urban_degree of utilization'!$Y$18</f>
        <v>0.33306620209059234</v>
      </c>
      <c r="D53" s="319">
        <f>'Urban_degree of utilization'!$P$18</f>
        <v>0.60499999999999998</v>
      </c>
      <c r="F53" s="51"/>
      <c r="G53" s="51"/>
      <c r="H53" s="51"/>
      <c r="I53" s="51"/>
      <c r="J53" s="51"/>
      <c r="K53" s="51"/>
      <c r="L53" s="51"/>
      <c r="N53" s="51"/>
      <c r="O53" s="51"/>
      <c r="P53" s="51"/>
      <c r="Q53" s="51"/>
      <c r="R53" s="51"/>
      <c r="S53" s="51"/>
      <c r="T53" s="51"/>
      <c r="U53" s="51"/>
      <c r="V53" s="51"/>
      <c r="W53" s="51"/>
      <c r="X53" s="51"/>
      <c r="Y53" s="51"/>
      <c r="Z53" s="51"/>
    </row>
    <row r="54" spans="1:26" s="49" customFormat="1" ht="15.75" customHeight="1" thickBot="1" x14ac:dyDescent="0.35">
      <c r="A54" s="677"/>
      <c r="B54" s="149" t="s">
        <v>134</v>
      </c>
      <c r="C54" s="320">
        <f>'Urban_degree of utilization'!$AF$18</f>
        <v>0.23133094145651503</v>
      </c>
      <c r="D54" s="321">
        <f>'Urban_degree of utilization'!$T$18</f>
        <v>0.06</v>
      </c>
      <c r="F54" s="51"/>
      <c r="G54" s="51"/>
      <c r="H54" s="51"/>
      <c r="I54" s="51"/>
      <c r="J54" s="51"/>
      <c r="K54" s="51"/>
      <c r="L54" s="51"/>
      <c r="N54" s="51"/>
      <c r="O54" s="51"/>
      <c r="P54" s="51"/>
      <c r="Q54" s="51"/>
      <c r="R54" s="51"/>
      <c r="S54" s="51"/>
      <c r="T54" s="51"/>
      <c r="U54" s="51"/>
      <c r="V54" s="51"/>
      <c r="W54" s="51"/>
      <c r="X54" s="51"/>
      <c r="Y54" s="51"/>
      <c r="Z54" s="51"/>
    </row>
    <row r="55" spans="1:26" s="49" customFormat="1" x14ac:dyDescent="0.3">
      <c r="A55" s="507"/>
      <c r="B55" s="110"/>
      <c r="C55" s="132"/>
      <c r="F55" s="51"/>
      <c r="G55" s="51"/>
      <c r="H55" s="51"/>
      <c r="I55" s="51"/>
      <c r="J55" s="51"/>
      <c r="K55" s="51"/>
      <c r="L55" s="51"/>
      <c r="N55" s="51"/>
      <c r="O55" s="51"/>
      <c r="P55" s="51"/>
      <c r="Q55" s="51"/>
      <c r="R55" s="51"/>
      <c r="S55" s="51"/>
      <c r="T55" s="51"/>
      <c r="U55" s="51"/>
      <c r="V55" s="51"/>
      <c r="W55" s="51"/>
      <c r="X55" s="51"/>
      <c r="Y55" s="51"/>
      <c r="Z55" s="51"/>
    </row>
    <row r="56" spans="1:26" s="49" customFormat="1" ht="16.2" thickBot="1" x14ac:dyDescent="0.35">
      <c r="A56" s="110"/>
      <c r="B56" s="132"/>
      <c r="D56" s="134"/>
      <c r="F56" s="110"/>
      <c r="G56" s="111"/>
      <c r="H56" s="112"/>
      <c r="I56" s="51"/>
      <c r="J56" s="51"/>
      <c r="K56" s="51"/>
      <c r="L56" s="51"/>
    </row>
    <row r="57" spans="1:26" s="49" customFormat="1" ht="48" customHeight="1" x14ac:dyDescent="0.3">
      <c r="A57" s="143" t="s">
        <v>234</v>
      </c>
      <c r="B57" s="502" t="s">
        <v>107</v>
      </c>
      <c r="C57" s="144" t="s">
        <v>108</v>
      </c>
      <c r="D57" s="134"/>
      <c r="F57" s="110"/>
      <c r="G57" s="111"/>
      <c r="H57" s="112"/>
      <c r="I57" s="51"/>
      <c r="J57" s="51"/>
      <c r="K57" s="51"/>
      <c r="L57" s="51"/>
    </row>
    <row r="58" spans="1:26" s="49" customFormat="1" ht="16.2" thickBot="1" x14ac:dyDescent="0.35">
      <c r="A58" s="142" t="s">
        <v>109</v>
      </c>
      <c r="B58" s="322">
        <f>Population!$E$14</f>
        <v>0.93179116114666416</v>
      </c>
      <c r="C58" s="323">
        <f>Population!$C$14</f>
        <v>0.97503910693991602</v>
      </c>
      <c r="D58" s="134"/>
      <c r="F58" s="110"/>
      <c r="G58" s="111"/>
      <c r="H58" s="112"/>
      <c r="I58" s="51"/>
      <c r="J58" s="51"/>
      <c r="K58" s="51"/>
      <c r="L58" s="51"/>
    </row>
    <row r="59" spans="1:26" s="49" customFormat="1" x14ac:dyDescent="0.3">
      <c r="A59" s="133"/>
      <c r="B59" s="133"/>
      <c r="C59" s="133"/>
      <c r="E59" s="110"/>
      <c r="F59" s="111"/>
      <c r="G59" s="112"/>
      <c r="H59" s="51"/>
      <c r="I59" s="51"/>
      <c r="J59" s="51"/>
      <c r="K59" s="51"/>
    </row>
    <row r="60" spans="1:26" s="49" customFormat="1" ht="16.2" thickBot="1" x14ac:dyDescent="0.35">
      <c r="A60" s="109"/>
      <c r="B60" s="133"/>
      <c r="C60" s="133"/>
      <c r="D60" s="133"/>
      <c r="E60" s="133"/>
      <c r="F60" s="133"/>
      <c r="G60" s="133"/>
      <c r="H60" s="133"/>
      <c r="I60" s="133"/>
      <c r="J60" s="133"/>
      <c r="K60" s="133"/>
      <c r="L60" s="133"/>
      <c r="M60" s="133"/>
      <c r="N60" s="133"/>
      <c r="O60" s="133"/>
      <c r="P60" s="133"/>
      <c r="Q60" s="133"/>
      <c r="R60" s="133"/>
      <c r="S60" s="133"/>
      <c r="U60" s="482"/>
      <c r="V60" s="482"/>
      <c r="W60" s="482"/>
    </row>
    <row r="61" spans="1:26" s="49" customFormat="1" ht="16.2" thickBot="1" x14ac:dyDescent="0.35">
      <c r="A61" s="678" t="s">
        <v>65</v>
      </c>
      <c r="B61" s="679"/>
      <c r="C61" s="508"/>
      <c r="D61" s="508"/>
      <c r="E61" s="508"/>
      <c r="F61" s="396"/>
      <c r="G61" s="396"/>
      <c r="H61" s="397"/>
      <c r="I61" s="396"/>
      <c r="J61" s="396"/>
      <c r="K61" s="396"/>
      <c r="L61" s="396"/>
      <c r="M61" s="397"/>
      <c r="N61" s="397"/>
      <c r="O61" s="398"/>
      <c r="P61" s="398"/>
      <c r="Q61" s="398"/>
      <c r="R61" s="398"/>
      <c r="S61" s="397"/>
      <c r="T61" s="475"/>
      <c r="U61" s="483"/>
      <c r="V61" s="483"/>
      <c r="W61" s="484"/>
    </row>
    <row r="62" spans="1:26" s="49" customFormat="1" ht="108" customHeight="1" x14ac:dyDescent="0.3">
      <c r="A62" s="680" t="s">
        <v>13</v>
      </c>
      <c r="B62" s="669" t="s">
        <v>110</v>
      </c>
      <c r="C62" s="669" t="s">
        <v>111</v>
      </c>
      <c r="D62" s="669" t="s">
        <v>14</v>
      </c>
      <c r="E62" s="657" t="s">
        <v>104</v>
      </c>
      <c r="F62" s="658"/>
      <c r="G62" s="669" t="s">
        <v>178</v>
      </c>
      <c r="H62" s="669"/>
      <c r="I62" s="669" t="s">
        <v>103</v>
      </c>
      <c r="J62" s="650" t="s">
        <v>62</v>
      </c>
      <c r="K62" s="651"/>
      <c r="L62" s="651"/>
      <c r="M62" s="651"/>
      <c r="N62" s="651"/>
      <c r="O62" s="651"/>
      <c r="P62" s="651"/>
      <c r="Q62" s="651"/>
      <c r="R62" s="651"/>
      <c r="S62" s="651"/>
      <c r="T62" s="651"/>
      <c r="U62" s="651"/>
      <c r="V62" s="651"/>
      <c r="W62" s="652"/>
    </row>
    <row r="63" spans="1:26" s="49" customFormat="1" x14ac:dyDescent="0.3">
      <c r="A63" s="668"/>
      <c r="B63" s="656"/>
      <c r="C63" s="656"/>
      <c r="D63" s="656"/>
      <c r="E63" s="659"/>
      <c r="F63" s="660"/>
      <c r="G63" s="656"/>
      <c r="H63" s="656"/>
      <c r="I63" s="656"/>
      <c r="J63" s="501">
        <v>2005</v>
      </c>
      <c r="K63" s="501">
        <v>2006</v>
      </c>
      <c r="L63" s="501">
        <v>2007</v>
      </c>
      <c r="M63" s="501">
        <v>2008</v>
      </c>
      <c r="N63" s="501">
        <v>2009</v>
      </c>
      <c r="O63" s="501">
        <v>2010</v>
      </c>
      <c r="P63" s="501">
        <v>2011</v>
      </c>
      <c r="Q63" s="501">
        <v>2012</v>
      </c>
      <c r="R63" s="501">
        <v>2013</v>
      </c>
      <c r="S63" s="501">
        <v>2014</v>
      </c>
      <c r="T63" s="513">
        <v>2015</v>
      </c>
      <c r="U63" s="513">
        <v>2016</v>
      </c>
      <c r="V63" s="513">
        <v>2017</v>
      </c>
      <c r="W63" s="452">
        <v>2018</v>
      </c>
    </row>
    <row r="64" spans="1:26" s="45" customFormat="1" x14ac:dyDescent="0.3">
      <c r="A64" s="663" t="s">
        <v>109</v>
      </c>
      <c r="B64" s="661">
        <f>B58</f>
        <v>0.93179116114666416</v>
      </c>
      <c r="C64" s="666">
        <f>C58</f>
        <v>0.97503910693991602</v>
      </c>
      <c r="D64" s="153" t="s">
        <v>15</v>
      </c>
      <c r="E64" s="661">
        <f>C50</f>
        <v>0.13597909407665504</v>
      </c>
      <c r="F64" s="661"/>
      <c r="G64" s="670">
        <f>D50</f>
        <v>0.247</v>
      </c>
      <c r="H64" s="670"/>
      <c r="I64" s="154">
        <f>B44*A31</f>
        <v>0.3</v>
      </c>
      <c r="J64" s="155">
        <f t="shared" ref="J64:O64" si="2">($B$64*$E64*$I64)*(C27-$A$34)</f>
        <v>6506715.2421279186</v>
      </c>
      <c r="K64" s="155">
        <f t="shared" si="2"/>
        <v>6633919.469994979</v>
      </c>
      <c r="L64" s="155">
        <f t="shared" si="2"/>
        <v>6761123.6978620375</v>
      </c>
      <c r="M64" s="155">
        <f t="shared" si="2"/>
        <v>6888327.9257290969</v>
      </c>
      <c r="N64" s="155">
        <f t="shared" si="2"/>
        <v>7015532.1535961572</v>
      </c>
      <c r="O64" s="155">
        <f t="shared" si="2"/>
        <v>7142736.3814632157</v>
      </c>
      <c r="P64" s="155">
        <f>($C$64*$G64*$I64)*(I27-$A$34)</f>
        <v>8184148.2958895015</v>
      </c>
      <c r="Q64" s="155">
        <f>($C$64*$G64*$I64)*(J27-$A$34)</f>
        <v>8357718.8046469642</v>
      </c>
      <c r="R64" s="155">
        <f>($C$64*$G64*$I64)*(K27-$A$34)</f>
        <v>8531289.313404426</v>
      </c>
      <c r="S64" s="155">
        <f>($C$64*$G64*$I64)*(L27-$A$34)</f>
        <v>8704859.8221618887</v>
      </c>
      <c r="T64" s="462">
        <f>($C$64*$G64*$I64)*(M27-$A$34)</f>
        <v>8878430.3309193514</v>
      </c>
      <c r="U64" s="462">
        <f t="shared" ref="U64:W64" si="3">($C$64*$G64*$I64)*(N27-$A$34)</f>
        <v>9055681.9461794235</v>
      </c>
      <c r="V64" s="462">
        <f t="shared" si="3"/>
        <v>9236614.6679421049</v>
      </c>
      <c r="W64" s="156">
        <f t="shared" si="3"/>
        <v>9421228.4962073974</v>
      </c>
    </row>
    <row r="65" spans="1:23" s="45" customFormat="1" x14ac:dyDescent="0.3">
      <c r="A65" s="663"/>
      <c r="B65" s="661"/>
      <c r="C65" s="666"/>
      <c r="D65" s="153" t="s">
        <v>16</v>
      </c>
      <c r="E65" s="662">
        <f t="shared" ref="E65:E66" si="4">C51</f>
        <v>0.152</v>
      </c>
      <c r="F65" s="662"/>
      <c r="G65" s="662">
        <f>D51</f>
        <v>1.7000000000000001E-2</v>
      </c>
      <c r="H65" s="662"/>
      <c r="I65" s="154">
        <f>B46*A31</f>
        <v>0.06</v>
      </c>
      <c r="J65" s="155">
        <f t="shared" ref="J65:O65" si="5">($B$64*$E$65*$I$65)*(C27-$A$34)</f>
        <v>1454665.8418622883</v>
      </c>
      <c r="K65" s="155">
        <f t="shared" si="5"/>
        <v>1483104.099621078</v>
      </c>
      <c r="L65" s="155">
        <f t="shared" si="5"/>
        <v>1511542.3573798675</v>
      </c>
      <c r="M65" s="155">
        <f t="shared" si="5"/>
        <v>1539980.6151386569</v>
      </c>
      <c r="N65" s="155">
        <f t="shared" si="5"/>
        <v>1568418.8728974466</v>
      </c>
      <c r="O65" s="155">
        <f t="shared" si="5"/>
        <v>1596857.1306562361</v>
      </c>
      <c r="P65" s="155">
        <f>($C$64*$G$65*$I$65)*(I27-$A$34)</f>
        <v>112656.29233208222</v>
      </c>
      <c r="Q65" s="155">
        <f>($C$64*$G$65*$I$65)*(J27-$A$34)</f>
        <v>115045.52200728614</v>
      </c>
      <c r="R65" s="155">
        <f>($C$64*$G$65*$I$65)*(K27-$A$34)</f>
        <v>117434.75168249008</v>
      </c>
      <c r="S65" s="155">
        <f>($C$64*$G$65*$I$65)*(L27-$A$34)</f>
        <v>119823.98135769401</v>
      </c>
      <c r="T65" s="462">
        <f>($C$64*$G$65*$I$65)*(M27-$A$34)</f>
        <v>122213.21103289795</v>
      </c>
      <c r="U65" s="462">
        <f t="shared" ref="U65:W65" si="6">($C$64*$G$65*$I$65)*(N27-$A$34)</f>
        <v>124653.11180975725</v>
      </c>
      <c r="V65" s="462">
        <f t="shared" si="6"/>
        <v>127143.68368827191</v>
      </c>
      <c r="W65" s="156">
        <f t="shared" si="6"/>
        <v>129684.92666844191</v>
      </c>
    </row>
    <row r="66" spans="1:23" s="45" customFormat="1" x14ac:dyDescent="0.3">
      <c r="A66" s="663"/>
      <c r="B66" s="661"/>
      <c r="C66" s="666"/>
      <c r="D66" s="153" t="s">
        <v>176</v>
      </c>
      <c r="E66" s="662">
        <f t="shared" si="4"/>
        <v>0.14762376237623762</v>
      </c>
      <c r="F66" s="662"/>
      <c r="G66" s="661">
        <f>D52</f>
        <v>7.0999999999999994E-2</v>
      </c>
      <c r="H66" s="661"/>
      <c r="I66" s="154">
        <f>B45*A31</f>
        <v>0.3</v>
      </c>
      <c r="J66" s="155">
        <f t="shared" ref="J66:O66" si="7">($B$64*$E$66*$I$66)*(C27-$A$34)</f>
        <v>7063922.5189443463</v>
      </c>
      <c r="K66" s="155">
        <f t="shared" si="7"/>
        <v>7202019.9730817722</v>
      </c>
      <c r="L66" s="155">
        <f t="shared" si="7"/>
        <v>7340117.4272191972</v>
      </c>
      <c r="M66" s="155">
        <f t="shared" si="7"/>
        <v>7478214.881356623</v>
      </c>
      <c r="N66" s="155">
        <f t="shared" si="7"/>
        <v>7616312.3354940498</v>
      </c>
      <c r="O66" s="155">
        <f t="shared" si="7"/>
        <v>7754409.7896314748</v>
      </c>
      <c r="P66" s="155">
        <f>($C$64*$G$66*$I$66)*(I27-$A$34)</f>
        <v>2352528.4575228933</v>
      </c>
      <c r="Q66" s="155">
        <f>($C$64*$G$66*$I$66)*(J27-$A$34)</f>
        <v>2402421.1948580341</v>
      </c>
      <c r="R66" s="155">
        <f>($C$64*$G$66*$I$66)*(K27-$A$34)</f>
        <v>2452313.932193175</v>
      </c>
      <c r="S66" s="155">
        <f>($C$64*$G$66*$I$66)*(L27-$A$34)</f>
        <v>2502206.6695283162</v>
      </c>
      <c r="T66" s="462">
        <f>($C$64*$G$66*$I$66)*(M27-$A$34)</f>
        <v>2552099.4068634571</v>
      </c>
      <c r="U66" s="462">
        <f t="shared" ref="U66:W66" si="8">($C$64*$G$66*$I$66)*(N27-$A$34)</f>
        <v>2603050.2760272836</v>
      </c>
      <c r="V66" s="462">
        <f t="shared" si="8"/>
        <v>2655059.2770197955</v>
      </c>
      <c r="W66" s="156">
        <f t="shared" si="8"/>
        <v>2708126.4098409931</v>
      </c>
    </row>
    <row r="67" spans="1:23" s="45" customFormat="1" x14ac:dyDescent="0.3">
      <c r="A67" s="663"/>
      <c r="B67" s="661"/>
      <c r="C67" s="666"/>
      <c r="D67" s="153" t="s">
        <v>177</v>
      </c>
      <c r="E67" s="662">
        <f>C54</f>
        <v>0.23133094145651503</v>
      </c>
      <c r="F67" s="662"/>
      <c r="G67" s="661">
        <f>D54</f>
        <v>0.06</v>
      </c>
      <c r="H67" s="661"/>
      <c r="I67" s="154">
        <f>B42*A31</f>
        <v>0.06</v>
      </c>
      <c r="J67" s="155">
        <f t="shared" ref="J67:O67" si="9">($B$64*$E$67*$I$67)*(C27-$A$34)</f>
        <v>2213876.4388331394</v>
      </c>
      <c r="K67" s="155">
        <f t="shared" si="9"/>
        <v>2257157.0239694808</v>
      </c>
      <c r="L67" s="155">
        <f t="shared" si="9"/>
        <v>2300437.6091058212</v>
      </c>
      <c r="M67" s="155">
        <f t="shared" si="9"/>
        <v>2343718.1942421626</v>
      </c>
      <c r="N67" s="155">
        <f t="shared" si="9"/>
        <v>2386998.7793785036</v>
      </c>
      <c r="O67" s="155">
        <f t="shared" si="9"/>
        <v>2430279.3645148445</v>
      </c>
      <c r="P67" s="155">
        <f>($C$64*$G$67*$I$67)*(I27-$A$34)</f>
        <v>397610.44352499599</v>
      </c>
      <c r="Q67" s="155">
        <f>($C$64*$G$67*$I$67)*(J27-$A$34)</f>
        <v>406043.01884924516</v>
      </c>
      <c r="R67" s="155">
        <f>($C$64*$G$67*$I$67)*(K27-$A$34)</f>
        <v>414475.59417349432</v>
      </c>
      <c r="S67" s="155">
        <f>($C$64*$G$67*$I$67)*(L27-$A$34)</f>
        <v>422908.16949774354</v>
      </c>
      <c r="T67" s="462">
        <f>($C$64*$G$67*$I$67)*(M27-$A$34)</f>
        <v>431340.7448219927</v>
      </c>
      <c r="U67" s="462">
        <f t="shared" ref="U67:W67" si="10">($C$64*$G$67*$I$67)*(N27-$A$34)</f>
        <v>439952.15932855493</v>
      </c>
      <c r="V67" s="462">
        <f t="shared" si="10"/>
        <v>448742.41301743017</v>
      </c>
      <c r="W67" s="156">
        <f t="shared" si="10"/>
        <v>457711.50588861847</v>
      </c>
    </row>
    <row r="68" spans="1:23" s="49" customFormat="1" ht="108" customHeight="1" x14ac:dyDescent="0.3">
      <c r="A68" s="668" t="s">
        <v>13</v>
      </c>
      <c r="B68" s="656" t="s">
        <v>110</v>
      </c>
      <c r="C68" s="656" t="s">
        <v>111</v>
      </c>
      <c r="D68" s="656" t="s">
        <v>14</v>
      </c>
      <c r="E68" s="656" t="s">
        <v>205</v>
      </c>
      <c r="F68" s="656" t="s">
        <v>206</v>
      </c>
      <c r="G68" s="656" t="s">
        <v>436</v>
      </c>
      <c r="H68" s="656" t="s">
        <v>437</v>
      </c>
      <c r="I68" s="656" t="s">
        <v>103</v>
      </c>
      <c r="J68" s="653" t="s">
        <v>62</v>
      </c>
      <c r="K68" s="654"/>
      <c r="L68" s="654"/>
      <c r="M68" s="654"/>
      <c r="N68" s="654"/>
      <c r="O68" s="654"/>
      <c r="P68" s="654"/>
      <c r="Q68" s="654"/>
      <c r="R68" s="654"/>
      <c r="S68" s="654"/>
      <c r="T68" s="654"/>
      <c r="U68" s="654"/>
      <c r="V68" s="654"/>
      <c r="W68" s="655"/>
    </row>
    <row r="69" spans="1:23" s="49" customFormat="1" x14ac:dyDescent="0.3">
      <c r="A69" s="668"/>
      <c r="B69" s="656"/>
      <c r="C69" s="656"/>
      <c r="D69" s="656"/>
      <c r="E69" s="656"/>
      <c r="F69" s="656"/>
      <c r="G69" s="656"/>
      <c r="H69" s="656"/>
      <c r="I69" s="656"/>
      <c r="J69" s="501">
        <v>2005</v>
      </c>
      <c r="K69" s="501">
        <v>2006</v>
      </c>
      <c r="L69" s="501">
        <v>2007</v>
      </c>
      <c r="M69" s="501">
        <v>2008</v>
      </c>
      <c r="N69" s="501">
        <v>2009</v>
      </c>
      <c r="O69" s="501">
        <v>2010</v>
      </c>
      <c r="P69" s="501">
        <v>2011</v>
      </c>
      <c r="Q69" s="501">
        <v>2012</v>
      </c>
      <c r="R69" s="501">
        <v>2013</v>
      </c>
      <c r="S69" s="501">
        <v>2014</v>
      </c>
      <c r="T69" s="513">
        <v>2015</v>
      </c>
      <c r="U69" s="513">
        <v>2016</v>
      </c>
      <c r="V69" s="513">
        <v>2017</v>
      </c>
      <c r="W69" s="452">
        <v>2018</v>
      </c>
    </row>
    <row r="70" spans="1:23" s="45" customFormat="1" ht="31.2" x14ac:dyDescent="0.3">
      <c r="A70" s="663" t="s">
        <v>109</v>
      </c>
      <c r="B70" s="661">
        <f>B58</f>
        <v>0.93179116114666416</v>
      </c>
      <c r="C70" s="666">
        <f>C58</f>
        <v>0.97503910693991602</v>
      </c>
      <c r="D70" s="153" t="s">
        <v>63</v>
      </c>
      <c r="E70" s="167">
        <f>C53*'STP status'!E15</f>
        <v>9.6821570375172195E-2</v>
      </c>
      <c r="F70" s="490">
        <f>C53*'STP status'!H15</f>
        <v>0</v>
      </c>
      <c r="G70" s="472">
        <f>D53*'STP status'!K15</f>
        <v>5.0534580688272636E-3</v>
      </c>
      <c r="H70" s="472">
        <f>D53*'STP status'!N15</f>
        <v>3.7812499999999999E-2</v>
      </c>
      <c r="I70" s="154">
        <f>B41*A31</f>
        <v>0.3</v>
      </c>
      <c r="J70" s="155">
        <f>($B$70*$E$70*$I$70)*(C23-$A$34)</f>
        <v>2892142.1239863271</v>
      </c>
      <c r="K70" s="155">
        <f>($B$70*$E$70*$I$70)*(D23-$A$34)</f>
        <v>2948682.5890402677</v>
      </c>
      <c r="L70" s="155">
        <f>($B$70*$E$70*$I$70)*(E23-$A$34)</f>
        <v>3005223.0540942079</v>
      </c>
      <c r="M70" s="155">
        <f>($B$70*$F$70*$I$70)*(F23-$A$34)</f>
        <v>0</v>
      </c>
      <c r="N70" s="155">
        <f>($B$70*$F$70*$I$70)*(G23-$A$34)</f>
        <v>0</v>
      </c>
      <c r="O70" s="155">
        <f>($B$70*$F$70*$I$70)*(H23-$A$34)</f>
        <v>0</v>
      </c>
      <c r="P70" s="155">
        <f>($C$70*$G$70*$I$70)*(I23-$A$34)</f>
        <v>320577.83780834224</v>
      </c>
      <c r="Q70" s="155">
        <f>($C$70*$G$70*$I$70)*(J23-$A$34)</f>
        <v>327376.69535503496</v>
      </c>
      <c r="R70" s="155">
        <f>($C$70*$G$70*$I$70)*(K23-$A$34)</f>
        <v>334175.55290172779</v>
      </c>
      <c r="S70" s="155">
        <f>($C$70*$G$70*$I$70)*(L23-$A$34)</f>
        <v>340974.41044842056</v>
      </c>
      <c r="T70" s="462">
        <f>($C$70*$G$70*$I$70)*(M23-$A$34)</f>
        <v>347773.26799511333</v>
      </c>
      <c r="U70" s="462">
        <f>($C$70*$H$70*$I$70)*(N23-$A$34)</f>
        <v>2654164.839105919</v>
      </c>
      <c r="V70" s="462">
        <f t="shared" ref="V70:W70" si="11">($C$70*$H$70*$I$70)*(O23-$A$34)</f>
        <v>2707195.1101777572</v>
      </c>
      <c r="W70" s="156">
        <f t="shared" si="11"/>
        <v>2761304.2909889501</v>
      </c>
    </row>
    <row r="71" spans="1:23" s="45" customFormat="1" ht="31.2" x14ac:dyDescent="0.3">
      <c r="A71" s="663"/>
      <c r="B71" s="661"/>
      <c r="C71" s="666"/>
      <c r="D71" s="153" t="s">
        <v>64</v>
      </c>
      <c r="E71" s="165">
        <f>(C53-E70)*'STP status'!D15</f>
        <v>0</v>
      </c>
      <c r="F71" s="477">
        <f>(C53-F70)*'STP status'!G15</f>
        <v>3.9535513588905315E-3</v>
      </c>
      <c r="G71" s="479">
        <f>(D53-G70)*'STP status'!J15</f>
        <v>0</v>
      </c>
      <c r="H71" s="464">
        <f>(D53-H70)*'STP status'!M15</f>
        <v>0</v>
      </c>
      <c r="I71" s="154">
        <f>B38*A31</f>
        <v>0.48</v>
      </c>
      <c r="J71" s="155">
        <f>($B$70*$E$71*$I$71)*(C23-$A$34)</f>
        <v>0</v>
      </c>
      <c r="K71" s="155">
        <f>($B$70*$E$71*$I$71)*(D23-$A$34)</f>
        <v>0</v>
      </c>
      <c r="L71" s="155">
        <f>($B$70*$E$71*$I$71)*(E23-$A$34)</f>
        <v>0</v>
      </c>
      <c r="M71" s="155">
        <f>($B$70*$F$71*$I$71)*(F23-$A$34)</f>
        <v>200035.41400660688</v>
      </c>
      <c r="N71" s="155">
        <f>($B$70*$F$71*$I$71)*(G23-$A$34)</f>
        <v>203729.39470252223</v>
      </c>
      <c r="O71" s="155">
        <f>($B$70*$F$71*$I$71)*(H23-$A$34)</f>
        <v>207423.37539843758</v>
      </c>
      <c r="P71" s="155">
        <f>($C$70*$G$71*$I$71)*(I23-$A$34)</f>
        <v>0</v>
      </c>
      <c r="Q71" s="155">
        <f>($C$70*$G$71*$I$71)*(J23-$A$34)</f>
        <v>0</v>
      </c>
      <c r="R71" s="155">
        <f>($C$70*$G$71*$I$71)*(K23-$A$34)</f>
        <v>0</v>
      </c>
      <c r="S71" s="155">
        <f>($C$70*$G$71*$I$71)*(L23-$A$34)</f>
        <v>0</v>
      </c>
      <c r="T71" s="462">
        <f>($C$70*$G$71*$I$71)*(M23-$A$34)</f>
        <v>0</v>
      </c>
      <c r="U71" s="462">
        <f>($C$70*$H$71*$I$71)*(N23-$A$34)</f>
        <v>0</v>
      </c>
      <c r="V71" s="462">
        <f t="shared" ref="V71:W71" si="12">($C$70*$H$71*$I$71)*(O23-$A$34)</f>
        <v>0</v>
      </c>
      <c r="W71" s="156">
        <f t="shared" si="12"/>
        <v>0</v>
      </c>
    </row>
    <row r="72" spans="1:23" s="45" customFormat="1" ht="31.8" thickBot="1" x14ac:dyDescent="0.35">
      <c r="A72" s="664"/>
      <c r="B72" s="665"/>
      <c r="C72" s="667"/>
      <c r="D72" s="159" t="s">
        <v>105</v>
      </c>
      <c r="E72" s="164">
        <f>(C53-E70)*'STP status'!C15</f>
        <v>0.23624463171542015</v>
      </c>
      <c r="F72" s="478">
        <f>(C53-F70)*'STP status'!F15</f>
        <v>0.32911265073170182</v>
      </c>
      <c r="G72" s="480">
        <f>(D53-G70)*'STP status'!I15</f>
        <v>0.59994654193117281</v>
      </c>
      <c r="H72" s="481">
        <f>(D53-H70)*'STP status'!L15</f>
        <v>0.56718749999999996</v>
      </c>
      <c r="I72" s="160">
        <f>B39*A31</f>
        <v>0.18</v>
      </c>
      <c r="J72" s="161">
        <f>($B$70*$E$72*$I$72)*(C23-$A$34)</f>
        <v>4234096.0695159826</v>
      </c>
      <c r="K72" s="161">
        <f>($B$70*$E$72*$I$72)*(D23-$A$34)</f>
        <v>4316871.3103549518</v>
      </c>
      <c r="L72" s="161">
        <f>($B$70*$E$72*$I$72)*(E23-$A$34)</f>
        <v>4399646.5511939209</v>
      </c>
      <c r="M72" s="161">
        <f>($B$70*$F$72*$I$72)*(F23-$A$34)</f>
        <v>6244466.6232693037</v>
      </c>
      <c r="N72" s="161">
        <f>($B$70*$F$72*$I$72)*(G23-$A$34)</f>
        <v>6359780.9003796689</v>
      </c>
      <c r="O72" s="161">
        <f>($B$70*$F$72*$I$72)*(H23-$A$34)</f>
        <v>6475095.1774900341</v>
      </c>
      <c r="P72" s="161">
        <f>($C$70*$G$72*$I$72)*(I23-$A$34)</f>
        <v>22835400.542763837</v>
      </c>
      <c r="Q72" s="161">
        <f>($C$70*$G$72*$I$72)*(J23-$A$34)</f>
        <v>23319696.763529856</v>
      </c>
      <c r="R72" s="161">
        <f>($C$70*$G$72*$I$72)*(K23-$A$34)</f>
        <v>23803992.984295879</v>
      </c>
      <c r="S72" s="161">
        <f>($C$70*$G$72*$I$72)*(L23-$A$34)</f>
        <v>24288289.205061894</v>
      </c>
      <c r="T72" s="463">
        <f>($C$70*$G$72*$I$72)*(M23-$A$34)</f>
        <v>24772585.425827917</v>
      </c>
      <c r="U72" s="463">
        <f>($C$70*$H$72*$I$72)*(N23-$A$34)</f>
        <v>23887483.551953271</v>
      </c>
      <c r="V72" s="463">
        <f t="shared" ref="V72:W72" si="13">($C$70*$H$72*$I$72)*(O23-$A$34)</f>
        <v>24364755.991599817</v>
      </c>
      <c r="W72" s="162">
        <f t="shared" si="13"/>
        <v>24851738.618900552</v>
      </c>
    </row>
    <row r="73" spans="1:23" s="45" customFormat="1" x14ac:dyDescent="0.3">
      <c r="A73" s="131"/>
      <c r="B73" s="47"/>
      <c r="C73" s="47"/>
      <c r="D73" s="47"/>
      <c r="E73" s="324"/>
      <c r="F73" s="48"/>
      <c r="G73" s="48"/>
      <c r="H73" s="476"/>
      <c r="I73" s="48"/>
      <c r="J73" s="48"/>
      <c r="K73" s="48"/>
    </row>
    <row r="74" spans="1:23" s="114" customFormat="1" x14ac:dyDescent="0.3">
      <c r="A74" s="68"/>
      <c r="B74" s="56"/>
      <c r="C74" s="56"/>
      <c r="D74" s="56"/>
      <c r="E74" s="56"/>
      <c r="F74" s="113"/>
      <c r="G74" s="113"/>
      <c r="H74" s="113"/>
      <c r="I74" s="113"/>
      <c r="J74" s="113"/>
      <c r="K74" s="113"/>
    </row>
    <row r="75" spans="1:23" ht="47.25" customHeight="1" x14ac:dyDescent="0.3">
      <c r="A75" s="656" t="s">
        <v>357</v>
      </c>
      <c r="B75" s="656"/>
      <c r="C75" s="392">
        <v>2005</v>
      </c>
      <c r="D75" s="392">
        <v>2006</v>
      </c>
      <c r="E75" s="501">
        <v>2007</v>
      </c>
      <c r="F75" s="501">
        <v>2008</v>
      </c>
      <c r="G75" s="501">
        <v>2009</v>
      </c>
      <c r="H75" s="501">
        <v>2010</v>
      </c>
      <c r="I75" s="501">
        <v>2011</v>
      </c>
      <c r="J75" s="501">
        <v>2012</v>
      </c>
      <c r="K75" s="501">
        <v>2013</v>
      </c>
      <c r="L75" s="501">
        <v>2014</v>
      </c>
      <c r="M75" s="501">
        <v>2015</v>
      </c>
      <c r="N75" s="513">
        <v>2016</v>
      </c>
      <c r="O75" s="513">
        <v>2017</v>
      </c>
      <c r="P75" s="501">
        <v>2018</v>
      </c>
    </row>
    <row r="76" spans="1:23" x14ac:dyDescent="0.3">
      <c r="A76" s="393"/>
      <c r="B76" s="394"/>
      <c r="C76" s="395">
        <f t="shared" ref="C76:M76" si="14">(SUM(J64:J67)+SUM(J70:J72))/10^3</f>
        <v>24365.418235270005</v>
      </c>
      <c r="D76" s="395">
        <f t="shared" si="14"/>
        <v>24841.754466062532</v>
      </c>
      <c r="E76" s="395">
        <f t="shared" si="14"/>
        <v>25318.090696855052</v>
      </c>
      <c r="F76" s="395">
        <f t="shared" si="14"/>
        <v>24694.743653742447</v>
      </c>
      <c r="G76" s="395">
        <f t="shared" si="14"/>
        <v>25150.772436448351</v>
      </c>
      <c r="H76" s="395">
        <f t="shared" si="14"/>
        <v>25606.801219154244</v>
      </c>
      <c r="I76" s="395">
        <f t="shared" si="14"/>
        <v>34202.921869841652</v>
      </c>
      <c r="J76" s="395">
        <f t="shared" si="14"/>
        <v>34928.301999246418</v>
      </c>
      <c r="K76" s="395">
        <f t="shared" si="14"/>
        <v>35653.682128651184</v>
      </c>
      <c r="L76" s="395">
        <f t="shared" si="14"/>
        <v>36379.062258055957</v>
      </c>
      <c r="M76" s="395">
        <f t="shared" si="14"/>
        <v>37104.442387460724</v>
      </c>
      <c r="N76" s="395">
        <f t="shared" ref="N76:P76" si="15">(SUM(U64:U67)+SUM(U70:U72))/10^3</f>
        <v>38764.98588440421</v>
      </c>
      <c r="O76" s="395">
        <f t="shared" si="15"/>
        <v>39539.511143445176</v>
      </c>
      <c r="P76" s="395">
        <f t="shared" si="15"/>
        <v>40329.794248494953</v>
      </c>
    </row>
    <row r="77" spans="1:23" x14ac:dyDescent="0.3">
      <c r="A77" s="68"/>
      <c r="B77" s="69"/>
      <c r="C77" s="410"/>
      <c r="D77" s="69"/>
      <c r="E77" s="120"/>
      <c r="F77" s="121"/>
      <c r="G77" s="121"/>
      <c r="H77" s="121"/>
      <c r="I77" s="121"/>
      <c r="J77" s="121"/>
    </row>
    <row r="78" spans="1:23" ht="47.25" customHeight="1" x14ac:dyDescent="0.3">
      <c r="A78" s="656" t="s">
        <v>112</v>
      </c>
      <c r="B78" s="656"/>
      <c r="C78" s="392">
        <v>2005</v>
      </c>
      <c r="D78" s="392">
        <v>2006</v>
      </c>
      <c r="E78" s="501">
        <v>2007</v>
      </c>
      <c r="F78" s="501">
        <v>2008</v>
      </c>
      <c r="G78" s="501">
        <v>2009</v>
      </c>
      <c r="H78" s="501">
        <v>2010</v>
      </c>
      <c r="I78" s="501">
        <v>2011</v>
      </c>
      <c r="J78" s="501">
        <v>2012</v>
      </c>
      <c r="K78" s="501">
        <v>2013</v>
      </c>
      <c r="L78" s="501">
        <v>2014</v>
      </c>
      <c r="M78" s="501">
        <v>2015</v>
      </c>
      <c r="N78" s="513">
        <v>2016</v>
      </c>
      <c r="O78" s="513">
        <v>2017</v>
      </c>
      <c r="P78" s="513">
        <v>2018</v>
      </c>
      <c r="Q78" s="485"/>
    </row>
    <row r="79" spans="1:23" x14ac:dyDescent="0.3">
      <c r="A79" s="393"/>
      <c r="B79" s="394"/>
      <c r="C79" s="395">
        <f t="shared" ref="C79:P79" si="16">C76*21</f>
        <v>511673.78294067009</v>
      </c>
      <c r="D79" s="395">
        <f t="shared" si="16"/>
        <v>521676.84378731315</v>
      </c>
      <c r="E79" s="395">
        <f t="shared" si="16"/>
        <v>531679.90463395603</v>
      </c>
      <c r="F79" s="395">
        <f t="shared" si="16"/>
        <v>518589.61672859138</v>
      </c>
      <c r="G79" s="395">
        <f t="shared" si="16"/>
        <v>528166.22116541537</v>
      </c>
      <c r="H79" s="395">
        <f t="shared" si="16"/>
        <v>537742.82560223911</v>
      </c>
      <c r="I79" s="395">
        <f t="shared" si="16"/>
        <v>718261.35926667473</v>
      </c>
      <c r="J79" s="395">
        <f t="shared" si="16"/>
        <v>733494.3419841748</v>
      </c>
      <c r="K79" s="395">
        <f t="shared" si="16"/>
        <v>748727.32470167486</v>
      </c>
      <c r="L79" s="395">
        <f t="shared" si="16"/>
        <v>763960.30741917505</v>
      </c>
      <c r="M79" s="395">
        <f t="shared" si="16"/>
        <v>779193.29013667523</v>
      </c>
      <c r="N79" s="395">
        <f t="shared" si="16"/>
        <v>814064.70357248839</v>
      </c>
      <c r="O79" s="395">
        <f t="shared" si="16"/>
        <v>830329.73401234869</v>
      </c>
      <c r="P79" s="395">
        <f t="shared" si="16"/>
        <v>846925.67921839398</v>
      </c>
    </row>
    <row r="80" spans="1:23" x14ac:dyDescent="0.3">
      <c r="F80" s="123"/>
    </row>
    <row r="81" spans="2:6" x14ac:dyDescent="0.3">
      <c r="B81" s="57"/>
      <c r="C81" s="367"/>
      <c r="D81" s="57"/>
      <c r="E81" s="57"/>
    </row>
    <row r="82" spans="2:6" x14ac:dyDescent="0.3">
      <c r="B82" s="57"/>
      <c r="C82" s="124"/>
      <c r="D82" s="124"/>
      <c r="E82" s="124"/>
      <c r="F82" s="123"/>
    </row>
    <row r="83" spans="2:6" x14ac:dyDescent="0.3">
      <c r="B83" s="57"/>
      <c r="C83" s="124"/>
      <c r="D83" s="124"/>
      <c r="E83" s="124"/>
    </row>
  </sheetData>
  <mergeCells count="38">
    <mergeCell ref="A33:B33"/>
    <mergeCell ref="A48:D48"/>
    <mergeCell ref="A50:A54"/>
    <mergeCell ref="A61:B61"/>
    <mergeCell ref="A62:A63"/>
    <mergeCell ref="B62:B63"/>
    <mergeCell ref="C62:C63"/>
    <mergeCell ref="D62:D63"/>
    <mergeCell ref="E62:F63"/>
    <mergeCell ref="G62:H63"/>
    <mergeCell ref="I62:I63"/>
    <mergeCell ref="J62:W62"/>
    <mergeCell ref="A64:A67"/>
    <mergeCell ref="B64:B67"/>
    <mergeCell ref="C64:C67"/>
    <mergeCell ref="E64:F64"/>
    <mergeCell ref="G64:H64"/>
    <mergeCell ref="E65:F65"/>
    <mergeCell ref="G65:H65"/>
    <mergeCell ref="E66:F66"/>
    <mergeCell ref="G66:H66"/>
    <mergeCell ref="E67:F67"/>
    <mergeCell ref="G67:H67"/>
    <mergeCell ref="I68:I69"/>
    <mergeCell ref="J68:W68"/>
    <mergeCell ref="A70:A72"/>
    <mergeCell ref="B70:B72"/>
    <mergeCell ref="C70:C72"/>
    <mergeCell ref="A68:A69"/>
    <mergeCell ref="B68:B69"/>
    <mergeCell ref="C68:C69"/>
    <mergeCell ref="D68:D69"/>
    <mergeCell ref="E68:E69"/>
    <mergeCell ref="A75:B75"/>
    <mergeCell ref="A78:B78"/>
    <mergeCell ref="F68:F69"/>
    <mergeCell ref="G68:G69"/>
    <mergeCell ref="H68:H69"/>
  </mergeCells>
  <pageMargins left="0.25" right="0.25" top="0.75" bottom="0.75" header="0.3" footer="0.3"/>
  <pageSetup paperSize="9" scale="35" fitToHeight="0" orientation="landscape"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0"/>
  <dimension ref="B1:Q123"/>
  <sheetViews>
    <sheetView topLeftCell="A105" zoomScale="70" zoomScaleNormal="70" workbookViewId="0">
      <selection activeCell="C84" sqref="C84:P120"/>
    </sheetView>
  </sheetViews>
  <sheetFormatPr defaultColWidth="8.6640625" defaultRowHeight="15.6" x14ac:dyDescent="0.3"/>
  <cols>
    <col min="1" max="1" width="6" style="1" customWidth="1"/>
    <col min="2" max="2" width="40.33203125" style="1" customWidth="1"/>
    <col min="3" max="6" width="17.33203125" style="1" bestFit="1" customWidth="1"/>
    <col min="7" max="7" width="18.33203125" style="1" customWidth="1"/>
    <col min="8" max="9" width="18.44140625" style="1" customWidth="1"/>
    <col min="10" max="10" width="18.88671875" style="1" customWidth="1"/>
    <col min="11" max="11" width="18.6640625" style="1" customWidth="1"/>
    <col min="12" max="12" width="17.88671875" style="1" customWidth="1"/>
    <col min="13" max="13" width="19.33203125" style="1" customWidth="1"/>
    <col min="14" max="14" width="18.33203125" style="1" bestFit="1" customWidth="1"/>
    <col min="15" max="15" width="17.5546875" style="1" customWidth="1"/>
    <col min="16" max="16" width="18.33203125" style="1" customWidth="1"/>
    <col min="17" max="16384" width="8.6640625" style="1"/>
  </cols>
  <sheetData>
    <row r="1" spans="2:16" ht="16.2" thickBot="1" x14ac:dyDescent="0.35"/>
    <row r="2" spans="2:16" ht="16.2" thickBot="1" x14ac:dyDescent="0.35">
      <c r="B2" s="582" t="s">
        <v>212</v>
      </c>
      <c r="C2" s="583"/>
      <c r="D2" s="583"/>
      <c r="E2" s="583"/>
      <c r="F2" s="583"/>
      <c r="G2" s="583"/>
      <c r="H2" s="583"/>
      <c r="I2" s="583"/>
      <c r="J2" s="583"/>
      <c r="K2" s="583"/>
      <c r="L2" s="583"/>
      <c r="M2" s="583"/>
      <c r="N2" s="583"/>
      <c r="O2" s="583"/>
      <c r="P2" s="584"/>
    </row>
    <row r="3" spans="2:16" x14ac:dyDescent="0.3">
      <c r="B3" s="400" t="s">
        <v>213</v>
      </c>
      <c r="C3" s="401">
        <v>2005</v>
      </c>
      <c r="D3" s="401">
        <v>2006</v>
      </c>
      <c r="E3" s="401">
        <v>2007</v>
      </c>
      <c r="F3" s="401">
        <v>2008</v>
      </c>
      <c r="G3" s="401">
        <v>2009</v>
      </c>
      <c r="H3" s="401">
        <v>2010</v>
      </c>
      <c r="I3" s="401">
        <v>2011</v>
      </c>
      <c r="J3" s="401">
        <v>2012</v>
      </c>
      <c r="K3" s="401">
        <v>2013</v>
      </c>
      <c r="L3" s="402">
        <v>2014</v>
      </c>
      <c r="M3" s="499">
        <v>2015</v>
      </c>
      <c r="N3" s="402">
        <v>2016</v>
      </c>
      <c r="O3" s="402">
        <v>2017</v>
      </c>
      <c r="P3" s="500">
        <v>2018</v>
      </c>
    </row>
    <row r="4" spans="2:16" x14ac:dyDescent="0.3">
      <c r="B4" s="404" t="s">
        <v>191</v>
      </c>
      <c r="C4" s="740">
        <f>'A&amp;N Islands_CH4 (Urban) 1'!C79</f>
        <v>7852.8190687424194</v>
      </c>
      <c r="D4" s="740">
        <f>'A&amp;N Islands_CH4 (Urban) 1'!D79</f>
        <v>7905.2443610794844</v>
      </c>
      <c r="E4" s="740">
        <f>'A&amp;N Islands_CH4 (Urban) 1'!E79</f>
        <v>7957.6696534165485</v>
      </c>
      <c r="F4" s="740">
        <f>'A&amp;N Islands_CH4 (Urban) 1'!F79</f>
        <v>8010.0949457536126</v>
      </c>
      <c r="G4" s="740">
        <f>'A&amp;N Islands_CH4 (Urban) 1'!G79</f>
        <v>8062.5202380906776</v>
      </c>
      <c r="H4" s="740">
        <f>'A&amp;N Islands_CH4 (Urban) 1'!H79</f>
        <v>8114.945530427739</v>
      </c>
      <c r="I4" s="740">
        <f>'A&amp;N Islands_CH4 (Urban) 1'!I79</f>
        <v>11686.118590236383</v>
      </c>
      <c r="J4" s="740">
        <f>'A&amp;N Islands_CH4 (Urban) 1'!J79</f>
        <v>11766.275430866473</v>
      </c>
      <c r="K4" s="740">
        <f>'A&amp;N Islands_CH4 (Urban) 1'!K79</f>
        <v>11846.432271496564</v>
      </c>
      <c r="L4" s="740">
        <f>'A&amp;N Islands_CH4 (Urban) 1'!L79</f>
        <v>11926.589112126658</v>
      </c>
      <c r="M4" s="740">
        <f>'A&amp;N Islands_CH4 (Urban) 1'!M79</f>
        <v>12006.74595275675</v>
      </c>
      <c r="N4" s="740">
        <f>'A&amp;N Islands_CH4 (Urban) 1'!N79</f>
        <v>12087.452601182318</v>
      </c>
      <c r="O4" s="740">
        <f>'A&amp;N Islands_CH4 (Urban) 1'!O79</f>
        <v>12168.70905740337</v>
      </c>
      <c r="P4" s="741">
        <f>'A&amp;N Islands_CH4 (Urban) 1'!P79</f>
        <v>12250.515321419893</v>
      </c>
    </row>
    <row r="5" spans="2:16" x14ac:dyDescent="0.3">
      <c r="B5" s="404" t="s">
        <v>136</v>
      </c>
      <c r="C5" s="740">
        <f>'Andhra Pradesh_CH4 (Urban) 2'!C79</f>
        <v>723344.61552739539</v>
      </c>
      <c r="D5" s="740">
        <f>'Andhra Pradesh_CH4 (Urban) 2'!D79</f>
        <v>730955.3239835992</v>
      </c>
      <c r="E5" s="740">
        <f>'Andhra Pradesh_CH4 (Urban) 2'!E79</f>
        <v>738566.03243980301</v>
      </c>
      <c r="F5" s="740">
        <f>'Andhra Pradesh_CH4 (Urban) 2'!F79</f>
        <v>723782.98840384569</v>
      </c>
      <c r="G5" s="740">
        <f>'Andhra Pradesh_CH4 (Urban) 2'!G79</f>
        <v>731165.28941699048</v>
      </c>
      <c r="H5" s="740">
        <f>'Andhra Pradesh_CH4 (Urban) 2'!H79</f>
        <v>738547.59043013502</v>
      </c>
      <c r="I5" s="740">
        <f>'Andhra Pradesh_CH4 (Urban) 2'!I79</f>
        <v>1101662.3217358501</v>
      </c>
      <c r="J5" s="740">
        <f>'Andhra Pradesh_CH4 (Urban) 2'!J79</f>
        <v>1113762.7823917805</v>
      </c>
      <c r="K5" s="740">
        <f>'Andhra Pradesh_CH4 (Urban) 2'!K79</f>
        <v>1125863.2430477107</v>
      </c>
      <c r="L5" s="740">
        <f>'Andhra Pradesh_CH4 (Urban) 2'!L79</f>
        <v>661029.09814674081</v>
      </c>
      <c r="M5" s="740">
        <f>'Andhra Pradesh_CH4 (Urban) 2'!M79</f>
        <v>667115.14220498595</v>
      </c>
      <c r="N5" s="740">
        <f>'Andhra Pradesh_CH4 (Urban) 2'!N79</f>
        <v>726869.50072966667</v>
      </c>
      <c r="O5" s="740">
        <f>'Andhra Pradesh_CH4 (Urban) 2'!O79</f>
        <v>726869.50072966667</v>
      </c>
      <c r="P5" s="741">
        <f>'Andhra Pradesh_CH4 (Urban) 2'!P79</f>
        <v>726869.50072966667</v>
      </c>
    </row>
    <row r="6" spans="2:16" x14ac:dyDescent="0.3">
      <c r="B6" s="404" t="s">
        <v>137</v>
      </c>
      <c r="C6" s="740">
        <f>'Arunachal Pradesh_CH4 (Urban) 3'!C79</f>
        <v>8702.8195927654106</v>
      </c>
      <c r="D6" s="740">
        <f>'Arunachal Pradesh_CH4 (Urban) 3'!D79</f>
        <v>8907.9641349628055</v>
      </c>
      <c r="E6" s="740">
        <f>'Arunachal Pradesh_CH4 (Urban) 3'!E79</f>
        <v>9113.108677160204</v>
      </c>
      <c r="F6" s="740">
        <f>'Arunachal Pradesh_CH4 (Urban) 3'!F79</f>
        <v>9318.2532193575989</v>
      </c>
      <c r="G6" s="740">
        <f>'Arunachal Pradesh_CH4 (Urban) 3'!G79</f>
        <v>9523.3977615549938</v>
      </c>
      <c r="H6" s="740">
        <f>'Arunachal Pradesh_CH4 (Urban) 3'!H79</f>
        <v>9728.5423037523924</v>
      </c>
      <c r="I6" s="740">
        <f>'Arunachal Pradesh_CH4 (Urban) 3'!I79</f>
        <v>16795.307212794298</v>
      </c>
      <c r="J6" s="740">
        <f>'Arunachal Pradesh_CH4 (Urban) 3'!J79</f>
        <v>17232.424705637521</v>
      </c>
      <c r="K6" s="740">
        <f>'Arunachal Pradesh_CH4 (Urban) 3'!K79</f>
        <v>17669.542198480744</v>
      </c>
      <c r="L6" s="740">
        <f>'Arunachal Pradesh_CH4 (Urban) 3'!L79</f>
        <v>18106.659691323966</v>
      </c>
      <c r="M6" s="740">
        <f>'Arunachal Pradesh_CH4 (Urban) 3'!M79</f>
        <v>18543.777184167193</v>
      </c>
      <c r="N6" s="740">
        <f>'Arunachal Pradesh_CH4 (Urban) 3'!N79</f>
        <v>18992.27117046354</v>
      </c>
      <c r="O6" s="740">
        <f>'Arunachal Pradesh_CH4 (Urban) 3'!O79</f>
        <v>19452.141650213001</v>
      </c>
      <c r="P6" s="741">
        <f>'Arunachal Pradesh_CH4 (Urban) 3'!P79</f>
        <v>19923.388623415602</v>
      </c>
    </row>
    <row r="7" spans="2:16" x14ac:dyDescent="0.3">
      <c r="B7" s="404" t="s">
        <v>138</v>
      </c>
      <c r="C7" s="740">
        <f>'Assam_CH4 (Urban) 4'!C79</f>
        <v>159004.25483031161</v>
      </c>
      <c r="D7" s="740">
        <f>'Assam_CH4 (Urban) 4'!D79</f>
        <v>161544.95048964611</v>
      </c>
      <c r="E7" s="740">
        <f>'Assam_CH4 (Urban) 4'!E79</f>
        <v>164085.64614898062</v>
      </c>
      <c r="F7" s="740">
        <f>'Assam_CH4 (Urban) 4'!F79</f>
        <v>166626.3418083151</v>
      </c>
      <c r="G7" s="740">
        <f>'Assam_CH4 (Urban) 4'!G79</f>
        <v>169167.03746764967</v>
      </c>
      <c r="H7" s="740">
        <f>'Assam_CH4 (Urban) 4'!H79</f>
        <v>171707.73312698415</v>
      </c>
      <c r="I7" s="740">
        <f>'Assam_CH4 (Urban) 4'!I79</f>
        <v>209837.63676893423</v>
      </c>
      <c r="J7" s="740">
        <f>'Assam_CH4 (Urban) 4'!J79</f>
        <v>213419.52537194826</v>
      </c>
      <c r="K7" s="740">
        <f>'Assam_CH4 (Urban) 4'!K79</f>
        <v>217001.41397496234</v>
      </c>
      <c r="L7" s="740">
        <f>'Assam_CH4 (Urban) 4'!L79</f>
        <v>220583.30257797637</v>
      </c>
      <c r="M7" s="740">
        <f>'Assam_CH4 (Urban) 4'!M79</f>
        <v>224165.1911809904</v>
      </c>
      <c r="N7" s="740">
        <f>'Assam_CH4 (Urban) 4'!N79</f>
        <v>232811.28193537542</v>
      </c>
      <c r="O7" s="740">
        <f>'Assam_CH4 (Urban) 4'!O79</f>
        <v>236596.80485673653</v>
      </c>
      <c r="P7" s="741">
        <f>'Assam_CH4 (Urban) 4'!P79</f>
        <v>240444.81272305778</v>
      </c>
    </row>
    <row r="8" spans="2:16" x14ac:dyDescent="0.3">
      <c r="B8" s="404" t="s">
        <v>139</v>
      </c>
      <c r="C8" s="740">
        <f>'Bihar_CH4 (Urban) 5'!C79</f>
        <v>281058.36320432095</v>
      </c>
      <c r="D8" s="740">
        <f>'Bihar_CH4 (Urban) 5'!D79</f>
        <v>287544.22140766343</v>
      </c>
      <c r="E8" s="740">
        <f>'Bihar_CH4 (Urban) 5'!E79</f>
        <v>294030.07961100584</v>
      </c>
      <c r="F8" s="740">
        <f>'Bihar_CH4 (Urban) 5'!F79</f>
        <v>300515.93781434832</v>
      </c>
      <c r="G8" s="740">
        <f>'Bihar_CH4 (Urban) 5'!F79</f>
        <v>300515.93781434832</v>
      </c>
      <c r="H8" s="740">
        <f>'Bihar_CH4 (Urban) 5'!G79</f>
        <v>307001.79601769079</v>
      </c>
      <c r="I8" s="740">
        <f>'Bihar_CH4 (Urban) 5'!H79</f>
        <v>313487.65422103315</v>
      </c>
      <c r="J8" s="740">
        <f>'Bihar_CH4 (Urban) 5'!I79</f>
        <v>426490.76567252231</v>
      </c>
      <c r="K8" s="740">
        <f>'Bihar_CH4 (Urban) 5'!J79</f>
        <v>437333.55965148675</v>
      </c>
      <c r="L8" s="740">
        <f>'Bihar_CH4 (Urban) 5'!K79</f>
        <v>448176.35363045114</v>
      </c>
      <c r="M8" s="740">
        <f>'Bihar_CH4 (Urban) 5'!L79</f>
        <v>459019.14760941576</v>
      </c>
      <c r="N8" s="740">
        <f>'Bihar_CH4 (Urban) 5'!M79</f>
        <v>469861.94158837997</v>
      </c>
      <c r="O8" s="740">
        <f>'Bihar_CH4 (Urban) 5'!N79</f>
        <v>480552.06322622567</v>
      </c>
      <c r="P8" s="741">
        <f>'Bihar_CH4 (Urban) 5'!O79</f>
        <v>491936.02907098387</v>
      </c>
    </row>
    <row r="9" spans="2:16" x14ac:dyDescent="0.3">
      <c r="B9" s="404" t="s">
        <v>140</v>
      </c>
      <c r="C9" s="740">
        <f>'Chandigarh_CH4 (Urban) 6'!C79</f>
        <v>55878.844616801129</v>
      </c>
      <c r="D9" s="740">
        <f>'Chandigarh_CH4 (Urban) 6'!D79</f>
        <v>56777.580731120113</v>
      </c>
      <c r="E9" s="740">
        <f>'Chandigarh_CH4 (Urban) 6'!E79</f>
        <v>57676.316845439105</v>
      </c>
      <c r="F9" s="740">
        <f>'Chandigarh_CH4 (Urban) 6'!F79</f>
        <v>7141.3672842083815</v>
      </c>
      <c r="G9" s="740">
        <f>'Chandigarh_CH4 (Urban) 6'!G79</f>
        <v>7250.9396082546546</v>
      </c>
      <c r="H9" s="740">
        <f>'Chandigarh_CH4 (Urban) 6'!H79</f>
        <v>7360.5119323009267</v>
      </c>
      <c r="I9" s="740">
        <f>'Chandigarh_CH4 (Urban) 6'!I79</f>
        <v>211650.79546704123</v>
      </c>
      <c r="J9" s="740">
        <f>'Chandigarh_CH4 (Urban) 6'!J79</f>
        <v>215288.97496264492</v>
      </c>
      <c r="K9" s="740">
        <f>'Chandigarh_CH4 (Urban) 6'!K79</f>
        <v>218927.15445824855</v>
      </c>
      <c r="L9" s="740">
        <f>'Chandigarh_CH4 (Urban) 6'!L79</f>
        <v>222565.33395385224</v>
      </c>
      <c r="M9" s="740">
        <f>'Chandigarh_CH4 (Urban) 6'!M79</f>
        <v>226203.51344945584</v>
      </c>
      <c r="N9" s="742">
        <f>'Chandigarh_CH4 (Urban) 6'!N79</f>
        <v>115384.37583901254</v>
      </c>
      <c r="O9" s="740">
        <f>'Chandigarh_CH4 (Urban) 6'!O79</f>
        <v>117273.07979233756</v>
      </c>
      <c r="P9" s="741">
        <f>'Chandigarh_CH4 (Urban) 6'!P79</f>
        <v>119193.17064242857</v>
      </c>
    </row>
    <row r="10" spans="2:16" x14ac:dyDescent="0.3">
      <c r="B10" s="404" t="s">
        <v>192</v>
      </c>
      <c r="C10" s="740">
        <f>'Chhattisgarh_CH4 (Urban) 7'!C79</f>
        <v>200244.11500738276</v>
      </c>
      <c r="D10" s="740">
        <f>'Chhattisgarh_CH4 (Urban) 7'!D79</f>
        <v>204396.83149175061</v>
      </c>
      <c r="E10" s="740">
        <f>'Chhattisgarh_CH4 (Urban) 7'!E79</f>
        <v>208549.5479761186</v>
      </c>
      <c r="F10" s="740">
        <f>'Chhattisgarh_CH4 (Urban) 7'!F79</f>
        <v>212702.26446048648</v>
      </c>
      <c r="G10" s="740">
        <f>'Chhattisgarh_CH4 (Urban) 7'!G79</f>
        <v>216854.98094485432</v>
      </c>
      <c r="H10" s="740">
        <f>'Chhattisgarh_CH4 (Urban) 7'!H79</f>
        <v>221007.69742922226</v>
      </c>
      <c r="I10" s="740">
        <f>'Chhattisgarh_CH4 (Urban) 7'!I79</f>
        <v>314229.53395271749</v>
      </c>
      <c r="J10" s="740">
        <f>'Chhattisgarh_CH4 (Urban) 7'!J79</f>
        <v>321335.5791385973</v>
      </c>
      <c r="K10" s="740">
        <f>'Chhattisgarh_CH4 (Urban) 7'!K79</f>
        <v>328441.62432447699</v>
      </c>
      <c r="L10" s="740">
        <f>'Chhattisgarh_CH4 (Urban) 7'!L79</f>
        <v>335547.66951035667</v>
      </c>
      <c r="M10" s="740">
        <f>'Chhattisgarh_CH4 (Urban) 7'!M79</f>
        <v>342653.71469623636</v>
      </c>
      <c r="N10" s="740">
        <f>'Chhattisgarh_CH4 (Urban) 7'!N79</f>
        <v>347370.99883214099</v>
      </c>
      <c r="O10" s="740">
        <f>'Chhattisgarh_CH4 (Urban) 7'!O79</f>
        <v>354744.32386306534</v>
      </c>
      <c r="P10" s="741">
        <f>'Chhattisgarh_CH4 (Urban) 7'!P79</f>
        <v>362277.17550986155</v>
      </c>
    </row>
    <row r="11" spans="2:16" x14ac:dyDescent="0.3">
      <c r="B11" s="404" t="s">
        <v>208</v>
      </c>
      <c r="C11" s="740">
        <f>'DNH_CH4 (Urban) 8'!C79</f>
        <v>4158.3941055447131</v>
      </c>
      <c r="D11" s="740">
        <f>'DNH_CH4 (Urban) 8'!D79</f>
        <v>4348.3257986471481</v>
      </c>
      <c r="E11" s="740">
        <f>'DNH_CH4 (Urban) 8'!E79</f>
        <v>4538.257491749584</v>
      </c>
      <c r="F11" s="740">
        <f>'DNH_CH4 (Urban) 8'!F79</f>
        <v>4728.1891848520181</v>
      </c>
      <c r="G11" s="740">
        <f>'DNH_CH4 (Urban) 8'!G79</f>
        <v>4918.120877954454</v>
      </c>
      <c r="H11" s="740">
        <f>'DNH_CH4 (Urban) 8'!H79</f>
        <v>5108.0525710568882</v>
      </c>
      <c r="I11" s="740">
        <f>'DNH_CH4 (Urban) 8'!I79</f>
        <v>11380.570598362296</v>
      </c>
      <c r="J11" s="740">
        <f>'DNH_CH4 (Urban) 8'!J79</f>
        <v>12016.564307174303</v>
      </c>
      <c r="K11" s="740">
        <f>'DNH_CH4 (Urban) 8'!K79</f>
        <v>12652.558015986315</v>
      </c>
      <c r="L11" s="740">
        <f>'DNH_CH4 (Urban) 8'!L79</f>
        <v>13288.551724798328</v>
      </c>
      <c r="M11" s="740">
        <f>'DNH_CH4 (Urban) 8'!M79</f>
        <v>13924.545433610338</v>
      </c>
      <c r="N11" s="740">
        <f>'DNH_CH4 (Urban) 8'!N79</f>
        <v>14534.69888837794</v>
      </c>
      <c r="O11" s="740">
        <f>'DNH_CH4 (Urban) 8'!O79</f>
        <v>15238.80301628913</v>
      </c>
      <c r="P11" s="741">
        <f>'DNH_CH4 (Urban) 8'!P79</f>
        <v>15978.299654958555</v>
      </c>
    </row>
    <row r="12" spans="2:16" x14ac:dyDescent="0.3">
      <c r="B12" s="404" t="s">
        <v>209</v>
      </c>
      <c r="C12" s="740">
        <f>'Daman_CH4 (Urban) 9'!C79</f>
        <v>5200.611601664601</v>
      </c>
      <c r="D12" s="740">
        <f>'Daman_CH4 (Urban) 9'!D79</f>
        <v>5430.6984039737954</v>
      </c>
      <c r="E12" s="740">
        <f>'Daman_CH4 (Urban) 9'!E79</f>
        <v>5660.7852062829897</v>
      </c>
      <c r="F12" s="740">
        <f>'Daman_CH4 (Urban) 9'!F79</f>
        <v>5890.8720085921841</v>
      </c>
      <c r="G12" s="740">
        <f>'Daman_CH4 (Urban) 9'!G79</f>
        <v>6120.9588109013785</v>
      </c>
      <c r="H12" s="740">
        <f>'Daman_CH4 (Urban) 9'!H79</f>
        <v>6351.0456132105755</v>
      </c>
      <c r="I12" s="740">
        <f>'Daman_CH4 (Urban) 9'!I79</f>
        <v>14320.472210227936</v>
      </c>
      <c r="J12" s="740">
        <f>'Daman_CH4 (Urban) 9'!J79</f>
        <v>15090.273174915565</v>
      </c>
      <c r="K12" s="740">
        <f>'Daman_CH4 (Urban) 9'!K79</f>
        <v>15860.074139603195</v>
      </c>
      <c r="L12" s="740">
        <f>'Daman_CH4 (Urban) 9'!L79</f>
        <v>16629.875104290819</v>
      </c>
      <c r="M12" s="740">
        <f>'Daman_CH4 (Urban) 9'!M79</f>
        <v>17399.67606897845</v>
      </c>
      <c r="N12" s="740">
        <f>'Daman_CH4 (Urban) 9'!N79</f>
        <v>18167.883484328901</v>
      </c>
      <c r="O12" s="740">
        <f>'Daman_CH4 (Urban) 9'!O79</f>
        <v>19018.434281074478</v>
      </c>
      <c r="P12" s="741">
        <f>'Daman_CH4 (Urban) 9'!P79</f>
        <v>19910.268291132135</v>
      </c>
    </row>
    <row r="13" spans="2:16" x14ac:dyDescent="0.3">
      <c r="B13" s="404" t="s">
        <v>193</v>
      </c>
      <c r="C13" s="740">
        <f>'Delhi_CH4 (Urban) 10'!C79</f>
        <v>511673.78294067009</v>
      </c>
      <c r="D13" s="740">
        <f>'Delhi_CH4 (Urban) 10'!D79</f>
        <v>521676.84378731315</v>
      </c>
      <c r="E13" s="740">
        <f>'Delhi_CH4 (Urban) 10'!E79</f>
        <v>531679.90463395603</v>
      </c>
      <c r="F13" s="740">
        <f>'Delhi_CH4 (Urban) 10'!F79</f>
        <v>518589.61672859138</v>
      </c>
      <c r="G13" s="740">
        <f>'Delhi_CH4 (Urban) 10'!G79</f>
        <v>528166.22116541537</v>
      </c>
      <c r="H13" s="740">
        <f>'Delhi_CH4 (Urban) 10'!H79</f>
        <v>537742.82560223911</v>
      </c>
      <c r="I13" s="740">
        <f>'Delhi_CH4 (Urban) 10'!I79</f>
        <v>718261.35926667473</v>
      </c>
      <c r="J13" s="740">
        <f>'Delhi_CH4 (Urban) 10'!J79</f>
        <v>733494.3419841748</v>
      </c>
      <c r="K13" s="740">
        <f>'Delhi_CH4 (Urban) 10'!K79</f>
        <v>748727.32470167486</v>
      </c>
      <c r="L13" s="740">
        <f>'Delhi_CH4 (Urban) 10'!L79</f>
        <v>763960.30741917505</v>
      </c>
      <c r="M13" s="740">
        <f>'Delhi_CH4 (Urban) 10'!M79</f>
        <v>779193.29013667523</v>
      </c>
      <c r="N13" s="740">
        <f>'Delhi_CH4 (Urban) 10'!N79</f>
        <v>814064.70357248839</v>
      </c>
      <c r="O13" s="740">
        <f>'Delhi_CH4 (Urban) 10'!O79</f>
        <v>830329.73401234869</v>
      </c>
      <c r="P13" s="741">
        <f>'Delhi_CH4 (Urban) 10'!P79</f>
        <v>846925.67921839398</v>
      </c>
    </row>
    <row r="14" spans="2:16" x14ac:dyDescent="0.3">
      <c r="B14" s="404" t="s">
        <v>145</v>
      </c>
      <c r="C14" s="740">
        <f>'Goa_CH4 (Urban) 11'!C79</f>
        <v>29639.908054472522</v>
      </c>
      <c r="D14" s="740">
        <f>'Goa_CH4 (Urban) 11'!D79</f>
        <v>29875.995676662365</v>
      </c>
      <c r="E14" s="740">
        <f>'Goa_CH4 (Urban) 11'!E79</f>
        <v>30112.083298852231</v>
      </c>
      <c r="F14" s="740">
        <f>'Goa_CH4 (Urban) 11'!F79</f>
        <v>30348.170921042089</v>
      </c>
      <c r="G14" s="740">
        <f>'Goa_CH4 (Urban) 11'!G79</f>
        <v>30584.258543231932</v>
      </c>
      <c r="H14" s="740">
        <f>'Goa_CH4 (Urban) 11'!H79</f>
        <v>30820.34616542179</v>
      </c>
      <c r="I14" s="740">
        <f>'Goa_CH4 (Urban) 11'!I79</f>
        <v>48854.284782556315</v>
      </c>
      <c r="J14" s="740">
        <f>'Goa_CH4 (Urban) 11'!J79</f>
        <v>49256.224765833751</v>
      </c>
      <c r="K14" s="740">
        <f>'Goa_CH4 (Urban) 11'!K79</f>
        <v>49658.164749111202</v>
      </c>
      <c r="L14" s="740">
        <f>'Goa_CH4 (Urban) 11'!L79</f>
        <v>50060.10473238866</v>
      </c>
      <c r="M14" s="740">
        <f>'Goa_CH4 (Urban) 11'!M79</f>
        <v>50462.04471566611</v>
      </c>
      <c r="N14" s="740">
        <f>'Goa_CH4 (Urban) 11'!N79</f>
        <v>50867.291589032648</v>
      </c>
      <c r="O14" s="740">
        <f>'Goa_CH4 (Urban) 11'!O79</f>
        <v>51275.845352488279</v>
      </c>
      <c r="P14" s="741">
        <f>'Goa_CH4 (Urban) 11'!P79</f>
        <v>51687.706006033004</v>
      </c>
    </row>
    <row r="15" spans="2:16" x14ac:dyDescent="0.3">
      <c r="B15" s="404" t="s">
        <v>146</v>
      </c>
      <c r="C15" s="740">
        <f>'Gujarat_CH4 (Urban) 12'!C79</f>
        <v>602057.41821881838</v>
      </c>
      <c r="D15" s="740">
        <f>'Gujarat_CH4 (Urban) 12'!D79</f>
        <v>612833.28170129051</v>
      </c>
      <c r="E15" s="740">
        <f>'Gujarat_CH4 (Urban) 12'!E79</f>
        <v>623609.14518376242</v>
      </c>
      <c r="F15" s="740">
        <f>'Gujarat_CH4 (Urban) 12'!F79</f>
        <v>601135.1589330408</v>
      </c>
      <c r="G15" s="740">
        <f>'Gujarat_CH4 (Urban) 12'!G79</f>
        <v>611346.22999979835</v>
      </c>
      <c r="H15" s="740">
        <f>'Gujarat_CH4 (Urban) 12'!H79</f>
        <v>621557.3010665559</v>
      </c>
      <c r="I15" s="740">
        <f>'Gujarat_CH4 (Urban) 12'!I79</f>
        <v>1178385.0064154691</v>
      </c>
      <c r="J15" s="740">
        <f>'Gujarat_CH4 (Urban) 12'!J79</f>
        <v>1201102.6482432336</v>
      </c>
      <c r="K15" s="740">
        <f>'Gujarat_CH4 (Urban) 12'!K79</f>
        <v>1223820.290070998</v>
      </c>
      <c r="L15" s="740">
        <f>'Gujarat_CH4 (Urban) 12'!L79</f>
        <v>1246537.9318987625</v>
      </c>
      <c r="M15" s="740">
        <f>'Gujarat_CH4 (Urban) 12'!M79</f>
        <v>1269255.5737265269</v>
      </c>
      <c r="N15" s="740">
        <f>'Gujarat_CH4 (Urban) 12'!N79</f>
        <v>1165256.0279902848</v>
      </c>
      <c r="O15" s="740">
        <f>'Gujarat_CH4 (Urban) 12'!O79</f>
        <v>1186528.3227020223</v>
      </c>
      <c r="P15" s="741">
        <f>'Gujarat_CH4 (Urban) 12'!P79</f>
        <v>1208195.4926875534</v>
      </c>
    </row>
    <row r="16" spans="2:16" x14ac:dyDescent="0.3">
      <c r="B16" s="404" t="s">
        <v>147</v>
      </c>
      <c r="C16" s="740">
        <f>'Haryana_CH4 (Urban) 13 '!C79</f>
        <v>156827.94265462991</v>
      </c>
      <c r="D16" s="740">
        <f>'Haryana_CH4 (Urban) 13 '!D79</f>
        <v>159718.15957808358</v>
      </c>
      <c r="E16" s="740">
        <f>'Haryana_CH4 (Urban) 13 '!E79</f>
        <v>162608.37650153734</v>
      </c>
      <c r="F16" s="740">
        <f>'Haryana_CH4 (Urban) 13 '!F79</f>
        <v>150617.00764537617</v>
      </c>
      <c r="G16" s="740">
        <f>'Haryana_CH4 (Urban) 13 '!G79</f>
        <v>153247.33709680999</v>
      </c>
      <c r="H16" s="740">
        <f>'Haryana_CH4 (Urban) 13 '!H79</f>
        <v>155877.66654824378</v>
      </c>
      <c r="I16" s="740">
        <f>'Haryana_CH4 (Urban) 13 '!I79</f>
        <v>381133.25925345666</v>
      </c>
      <c r="J16" s="740">
        <f>'Haryana_CH4 (Urban) 13 '!J79</f>
        <v>388716.2425019496</v>
      </c>
      <c r="K16" s="740">
        <f>'Haryana_CH4 (Urban) 13 '!K79</f>
        <v>396299.22575044242</v>
      </c>
      <c r="L16" s="740">
        <f>'Haryana_CH4 (Urban) 13 '!L79</f>
        <v>403882.20899893518</v>
      </c>
      <c r="M16" s="740">
        <f>'Haryana_CH4 (Urban) 13 '!M79</f>
        <v>411465.19224742812</v>
      </c>
      <c r="N16" s="740">
        <f>'Haryana_CH4 (Urban) 13 '!N79</f>
        <v>365693.01881803031</v>
      </c>
      <c r="O16" s="740">
        <f>'Haryana_CH4 (Urban) 13 '!O79</f>
        <v>372571.34641098854</v>
      </c>
      <c r="P16" s="741">
        <f>'Haryana_CH4 (Urban) 13 '!P79</f>
        <v>379581.28728887369</v>
      </c>
    </row>
    <row r="17" spans="2:16" x14ac:dyDescent="0.3">
      <c r="B17" s="404" t="s">
        <v>148</v>
      </c>
      <c r="C17" s="740">
        <f>'Himachal Pradesh_CH4 (Urban) 14'!C79</f>
        <v>11175.374606501166</v>
      </c>
      <c r="D17" s="740">
        <f>'Himachal Pradesh_CH4 (Urban) 14'!D79</f>
        <v>11312.904186943602</v>
      </c>
      <c r="E17" s="740">
        <f>'Himachal Pradesh_CH4 (Urban) 14'!E79</f>
        <v>11450.433767386037</v>
      </c>
      <c r="F17" s="740">
        <f>'Himachal Pradesh_CH4 (Urban) 14'!F79</f>
        <v>11587.963347828474</v>
      </c>
      <c r="G17" s="740">
        <f>'Himachal Pradesh_CH4 (Urban) 14'!G79</f>
        <v>11725.492928270911</v>
      </c>
      <c r="H17" s="740">
        <f>'Himachal Pradesh_CH4 (Urban) 14'!H79</f>
        <v>11863.022508713344</v>
      </c>
      <c r="I17" s="740">
        <f>'Himachal Pradesh_CH4 (Urban) 14'!I79</f>
        <v>15681.912663421192</v>
      </c>
      <c r="J17" s="740">
        <f>'Himachal Pradesh_CH4 (Urban) 14'!J79</f>
        <v>15884.893825601195</v>
      </c>
      <c r="K17" s="740">
        <f>'Himachal Pradesh_CH4 (Urban) 14'!K79</f>
        <v>16087.874987781206</v>
      </c>
      <c r="L17" s="740">
        <f>'Himachal Pradesh_CH4 (Urban) 14'!L79</f>
        <v>16290.856149961213</v>
      </c>
      <c r="M17" s="740">
        <f>'Himachal Pradesh_CH4 (Urban) 14'!M79</f>
        <v>16493.837312141222</v>
      </c>
      <c r="N17" s="740">
        <f>'Himachal Pradesh_CH4 (Urban) 14'!N79</f>
        <v>14158.755950796864</v>
      </c>
      <c r="O17" s="740">
        <f>'Himachal Pradesh_CH4 (Urban) 14'!O79</f>
        <v>14335.310301691828</v>
      </c>
      <c r="P17" s="741">
        <f>'Himachal Pradesh_CH4 (Urban) 14'!P79</f>
        <v>14514.092243698722</v>
      </c>
    </row>
    <row r="18" spans="2:16" x14ac:dyDescent="0.3">
      <c r="B18" s="404" t="s">
        <v>194</v>
      </c>
      <c r="C18" s="740">
        <f>'Jammu_CH4 (Urban) 15'!C79</f>
        <v>75464.318139672963</v>
      </c>
      <c r="D18" s="740">
        <f>'Jammu_CH4 (Urban) 15'!D79</f>
        <v>77093.946385162737</v>
      </c>
      <c r="E18" s="740">
        <f>'Jammu_CH4 (Urban) 15'!E79</f>
        <v>78723.574630652496</v>
      </c>
      <c r="F18" s="740">
        <f>'Jammu_CH4 (Urban) 15'!F79</f>
        <v>80353.202876142241</v>
      </c>
      <c r="G18" s="740">
        <f>'Jammu_CH4 (Urban) 15'!G79</f>
        <v>81982.831121632014</v>
      </c>
      <c r="H18" s="740">
        <f>'Jammu_CH4 (Urban) 15'!H79</f>
        <v>83612.459367121759</v>
      </c>
      <c r="I18" s="740">
        <f>'Jammu_CH4 (Urban) 15'!I79</f>
        <v>130491.69184431594</v>
      </c>
      <c r="J18" s="740">
        <f>'Jammu_CH4 (Urban) 15'!J79</f>
        <v>133576.04115816907</v>
      </c>
      <c r="K18" s="740">
        <f>'Jammu_CH4 (Urban) 15'!K79</f>
        <v>136660.39047202218</v>
      </c>
      <c r="L18" s="740">
        <f>'Jammu_CH4 (Urban) 15'!L79</f>
        <v>139744.73978587522</v>
      </c>
      <c r="M18" s="740">
        <f>'Jammu_CH4 (Urban) 15'!M79</f>
        <v>142829.08909972833</v>
      </c>
      <c r="N18" s="740">
        <f>'Jammu_CH4 (Urban) 15'!N79</f>
        <v>145329.44871822777</v>
      </c>
      <c r="O18" s="740">
        <f>'Jammu_CH4 (Urban) 15'!O79</f>
        <v>148545.06896842332</v>
      </c>
      <c r="P18" s="741">
        <f>'Jammu_CH4 (Urban) 15'!P79</f>
        <v>151833.2639864652</v>
      </c>
    </row>
    <row r="19" spans="2:16" x14ac:dyDescent="0.3">
      <c r="B19" s="404" t="s">
        <v>150</v>
      </c>
      <c r="C19" s="740">
        <f>'Jharkhand_CH4 (Urban) 16'!C79</f>
        <v>169289.65430379994</v>
      </c>
      <c r="D19" s="740">
        <f>'Jharkhand_CH4 (Urban) 16'!D79</f>
        <v>172773.31877600183</v>
      </c>
      <c r="E19" s="740">
        <f>'Jharkhand_CH4 (Urban) 16'!E79</f>
        <v>176256.98324820382</v>
      </c>
      <c r="F19" s="740">
        <f>'Jharkhand_CH4 (Urban) 16'!F79</f>
        <v>179740.64772040572</v>
      </c>
      <c r="G19" s="740">
        <f>'Jharkhand_CH4 (Urban) 16'!G79</f>
        <v>183224.31219260764</v>
      </c>
      <c r="H19" s="740">
        <f>'Jharkhand_CH4 (Urban) 16'!H79</f>
        <v>186707.97666480966</v>
      </c>
      <c r="I19" s="740">
        <f>'Jharkhand_CH4 (Urban) 16'!I79</f>
        <v>253082.16159635552</v>
      </c>
      <c r="J19" s="740">
        <f>'Jharkhand_CH4 (Urban) 16'!J79</f>
        <v>258757.24997617301</v>
      </c>
      <c r="K19" s="740">
        <f>'Jharkhand_CH4 (Urban) 16'!K79</f>
        <v>264432.3383559903</v>
      </c>
      <c r="L19" s="740">
        <f>'Jharkhand_CH4 (Urban) 16'!L79</f>
        <v>270107.42673580773</v>
      </c>
      <c r="M19" s="740">
        <f>'Jharkhand_CH4 (Urban) 16'!M79</f>
        <v>275782.51511562517</v>
      </c>
      <c r="N19" s="740">
        <f>'Jharkhand_CH4 (Urban) 16'!N79</f>
        <v>281401.35649644653</v>
      </c>
      <c r="O19" s="740">
        <f>'Jharkhand_CH4 (Urban) 16'!O79</f>
        <v>287327.09584033006</v>
      </c>
      <c r="P19" s="741">
        <f>'Jharkhand_CH4 (Urban) 16'!P79</f>
        <v>293380.00985090295</v>
      </c>
    </row>
    <row r="20" spans="2:16" x14ac:dyDescent="0.3">
      <c r="B20" s="404" t="s">
        <v>151</v>
      </c>
      <c r="C20" s="740">
        <f>'Karnataka_CH4 (Urban) 17 '!C79</f>
        <v>460087.17575059558</v>
      </c>
      <c r="D20" s="740">
        <f>'Karnataka_CH4 (Urban) 17 '!D79</f>
        <v>466843.01039182243</v>
      </c>
      <c r="E20" s="740">
        <f>'Karnataka_CH4 (Urban) 17 '!E79</f>
        <v>473598.84503304958</v>
      </c>
      <c r="F20" s="740">
        <f>'Karnataka_CH4 (Urban) 17 '!F79</f>
        <v>466253.60222008009</v>
      </c>
      <c r="G20" s="740">
        <f>'Karnataka_CH4 (Urban) 17 '!G79</f>
        <v>472811.11559667758</v>
      </c>
      <c r="H20" s="740">
        <f>'Karnataka_CH4 (Urban) 17 '!H79</f>
        <v>479368.62897327502</v>
      </c>
      <c r="I20" s="740">
        <f>'Karnataka_CH4 (Urban) 17 '!I79</f>
        <v>756798.26168430538</v>
      </c>
      <c r="J20" s="740">
        <f>'Karnataka_CH4 (Urban) 17 '!J79</f>
        <v>768604.38233832573</v>
      </c>
      <c r="K20" s="740">
        <f>'Karnataka_CH4 (Urban) 17 '!K79</f>
        <v>780410.50299234607</v>
      </c>
      <c r="L20" s="740">
        <f>'Karnataka_CH4 (Urban) 17 '!L79</f>
        <v>792216.62364636618</v>
      </c>
      <c r="M20" s="740">
        <f>'Karnataka_CH4 (Urban) 17 '!M79</f>
        <v>804022.7443003864</v>
      </c>
      <c r="N20" s="740">
        <f>'Karnataka_CH4 (Urban) 17 '!N79</f>
        <v>833402.91424277623</v>
      </c>
      <c r="O20" s="740">
        <f>'Karnataka_CH4 (Urban) 17 '!O79</f>
        <v>845836.83548233146</v>
      </c>
      <c r="P20" s="741">
        <f>'Karnataka_CH4 (Urban) 17 '!P79</f>
        <v>858458.85820667434</v>
      </c>
    </row>
    <row r="21" spans="2:16" x14ac:dyDescent="0.3">
      <c r="B21" s="404" t="s">
        <v>152</v>
      </c>
      <c r="C21" s="740">
        <f>'Kerala_CH4 (Urban) 18'!C79</f>
        <v>445848.17219324695</v>
      </c>
      <c r="D21" s="740">
        <f>'Kerala_CH4 (Urban) 18'!D79</f>
        <v>447996.83851019264</v>
      </c>
      <c r="E21" s="740">
        <f>'Kerala_CH4 (Urban) 18'!E79</f>
        <v>450145.50482713839</v>
      </c>
      <c r="F21" s="740">
        <f>'Kerala_CH4 (Urban) 18'!F79</f>
        <v>452294.17114408384</v>
      </c>
      <c r="G21" s="740">
        <f>'Kerala_CH4 (Urban) 18'!G79</f>
        <v>454442.83746102941</v>
      </c>
      <c r="H21" s="740">
        <f>'Kerala_CH4 (Urban) 18'!H79</f>
        <v>456591.50377797516</v>
      </c>
      <c r="I21" s="740">
        <f>'Kerala_CH4 (Urban) 18'!I79</f>
        <v>827185.69712108024</v>
      </c>
      <c r="J21" s="740">
        <f>'Kerala_CH4 (Urban) 18'!J79</f>
        <v>831250.49252491933</v>
      </c>
      <c r="K21" s="740">
        <f>'Kerala_CH4 (Urban) 18'!K79</f>
        <v>835315.287928759</v>
      </c>
      <c r="L21" s="740">
        <f>'Kerala_CH4 (Urban) 18'!L79</f>
        <v>839380.08333259821</v>
      </c>
      <c r="M21" s="740">
        <f>'Kerala_CH4 (Urban) 18'!M79</f>
        <v>843444.87873643765</v>
      </c>
      <c r="N21" s="740">
        <f>'Kerala_CH4 (Urban) 18'!N79</f>
        <v>847904.45766277204</v>
      </c>
      <c r="O21" s="740">
        <f>'Kerala_CH4 (Urban) 18'!O79</f>
        <v>852011.01719427295</v>
      </c>
      <c r="P21" s="741">
        <f>'Kerala_CH4 (Urban) 18'!P79</f>
        <v>856137.55998784327</v>
      </c>
    </row>
    <row r="22" spans="2:16" x14ac:dyDescent="0.3">
      <c r="B22" s="404" t="s">
        <v>153</v>
      </c>
      <c r="C22" s="740">
        <f>'Lakshadweep_CH4 (Urban) 19'!C79</f>
        <v>1918.0098522363655</v>
      </c>
      <c r="D22" s="740">
        <f>'Lakshadweep_CH4 (Urban) 19'!D79</f>
        <v>1929.8024640182794</v>
      </c>
      <c r="E22" s="740">
        <f>'Lakshadweep_CH4 (Urban) 19'!E79</f>
        <v>1941.5950758001929</v>
      </c>
      <c r="F22" s="740">
        <f>'Lakshadweep_CH4 (Urban) 19'!F79</f>
        <v>1953.3876875821065</v>
      </c>
      <c r="G22" s="740">
        <f>'Lakshadweep_CH4 (Urban) 19'!G79</f>
        <v>1965.1802993640208</v>
      </c>
      <c r="H22" s="740">
        <f>'Lakshadweep_CH4 (Urban) 19'!H79</f>
        <v>1976.9729111459339</v>
      </c>
      <c r="I22" s="740">
        <f>'Lakshadweep_CH4 (Urban) 19'!I79</f>
        <v>4318.8125951879338</v>
      </c>
      <c r="J22" s="740">
        <f>'Lakshadweep_CH4 (Urban) 19'!J79</f>
        <v>4346.0357123378162</v>
      </c>
      <c r="K22" s="740">
        <f>'Lakshadweep_CH4 (Urban) 19'!K79</f>
        <v>4373.2588294876978</v>
      </c>
      <c r="L22" s="740">
        <f>'Lakshadweep_CH4 (Urban) 19'!L79</f>
        <v>4400.4819466375802</v>
      </c>
      <c r="M22" s="740">
        <f>'Lakshadweep_CH4 (Urban) 19'!M79</f>
        <v>4427.7050637874627</v>
      </c>
      <c r="N22" s="740">
        <f>'Lakshadweep_CH4 (Urban) 19'!N79</f>
        <v>4455.0997785908703</v>
      </c>
      <c r="O22" s="740">
        <f>'Lakshadweep_CH4 (Urban) 19'!O79</f>
        <v>4482.6660910478067</v>
      </c>
      <c r="P22" s="741">
        <f>'Lakshadweep_CH4 (Urban) 19'!P79</f>
        <v>4510.4040011582683</v>
      </c>
    </row>
    <row r="23" spans="2:16" x14ac:dyDescent="0.3">
      <c r="B23" s="404" t="s">
        <v>154</v>
      </c>
      <c r="C23" s="740">
        <f>'Madhya Pradesh_CH4 (Urban) 20'!C79</f>
        <v>544893.84298602794</v>
      </c>
      <c r="D23" s="740">
        <f>'Madhya Pradesh_CH4 (Urban) 20'!D79</f>
        <v>555146.19100641552</v>
      </c>
      <c r="E23" s="740">
        <f>'Madhya Pradesh_CH4 (Urban) 20'!E79</f>
        <v>565398.5390268031</v>
      </c>
      <c r="F23" s="740">
        <f>'Madhya Pradesh_CH4 (Urban) 20'!F79</f>
        <v>554921.67681340396</v>
      </c>
      <c r="G23" s="740">
        <f>'Madhya Pradesh_CH4 (Urban) 20'!G79</f>
        <v>564804.83739347593</v>
      </c>
      <c r="H23" s="740">
        <f>'Madhya Pradesh_CH4 (Urban) 20'!H79</f>
        <v>574687.99797354743</v>
      </c>
      <c r="I23" s="740">
        <f>'Madhya Pradesh_CH4 (Urban) 20'!I79</f>
        <v>798153.69693104655</v>
      </c>
      <c r="J23" s="740">
        <f>'Madhya Pradesh_CH4 (Urban) 20'!J79</f>
        <v>814393.43098119926</v>
      </c>
      <c r="K23" s="740">
        <f>'Madhya Pradesh_CH4 (Urban) 20'!K79</f>
        <v>830633.16503135243</v>
      </c>
      <c r="L23" s="740">
        <f>'Madhya Pradesh_CH4 (Urban) 20'!L79</f>
        <v>846872.89908150514</v>
      </c>
      <c r="M23" s="740">
        <f>'Madhya Pradesh_CH4 (Urban) 20'!M79</f>
        <v>863112.63313165843</v>
      </c>
      <c r="N23" s="740">
        <f>'Madhya Pradesh_CH4 (Urban) 20'!N79</f>
        <v>887014.37889041135</v>
      </c>
      <c r="O23" s="740">
        <f>'Madhya Pradesh_CH4 (Urban) 20'!O79</f>
        <v>904055.81593436655</v>
      </c>
      <c r="P23" s="741">
        <f>'Madhya Pradesh_CH4 (Urban) 20'!P79</f>
        <v>921430.43062770658</v>
      </c>
    </row>
    <row r="24" spans="2:16" x14ac:dyDescent="0.3">
      <c r="B24" s="404" t="s">
        <v>155</v>
      </c>
      <c r="C24" s="740">
        <f>'Maharashtra_CH4 (Urban) 21'!C79</f>
        <v>1796493.9524704774</v>
      </c>
      <c r="D24" s="740">
        <f>'Maharashtra_CH4 (Urban) 21'!D79</f>
        <v>1823500.914825385</v>
      </c>
      <c r="E24" s="740">
        <f>'Maharashtra_CH4 (Urban) 21'!E79</f>
        <v>1850507.877180293</v>
      </c>
      <c r="F24" s="740">
        <f>'Maharashtra_CH4 (Urban) 21'!F79</f>
        <v>1856562.2716823041</v>
      </c>
      <c r="G24" s="740">
        <f>'Maharashtra_CH4 (Urban) 21'!G79</f>
        <v>1883267.8434972675</v>
      </c>
      <c r="H24" s="740">
        <f>'Maharashtra_CH4 (Urban) 21'!H79</f>
        <v>1909973.4153122301</v>
      </c>
      <c r="I24" s="740">
        <f>'Maharashtra_CH4 (Urban) 21'!I79</f>
        <v>1950697.1943876992</v>
      </c>
      <c r="J24" s="740">
        <f>'Maharashtra_CH4 (Urban) 21'!J79</f>
        <v>1981898.5348229394</v>
      </c>
      <c r="K24" s="740">
        <f>'Maharashtra_CH4 (Urban) 21'!K79</f>
        <v>2013099.8752581805</v>
      </c>
      <c r="L24" s="740">
        <f>'Maharashtra_CH4 (Urban) 21'!L79</f>
        <v>2044301.2156934203</v>
      </c>
      <c r="M24" s="740">
        <f>'Maharashtra_CH4 (Urban) 21'!M79</f>
        <v>2075502.5561286604</v>
      </c>
      <c r="N24" s="740">
        <f>'Maharashtra_CH4 (Urban) 21'!N79</f>
        <v>2124472.5930302045</v>
      </c>
      <c r="O24" s="740">
        <f>'Maharashtra_CH4 (Urban) 21'!O79</f>
        <v>2156935.953905799</v>
      </c>
      <c r="P24" s="741">
        <f>'Maharashtra_CH4 (Urban) 21'!P79</f>
        <v>2189902.4693376087</v>
      </c>
    </row>
    <row r="25" spans="2:16" x14ac:dyDescent="0.3">
      <c r="B25" s="404" t="s">
        <v>156</v>
      </c>
      <c r="C25" s="740">
        <f>'Manipur_CH4 (Urban) 22'!C79</f>
        <v>17779.890040056252</v>
      </c>
      <c r="D25" s="740">
        <f>'Manipur_CH4 (Urban) 22'!D79</f>
        <v>17984.341942807638</v>
      </c>
      <c r="E25" s="740">
        <f>'Manipur_CH4 (Urban) 22'!E79</f>
        <v>18188.793845559023</v>
      </c>
      <c r="F25" s="740">
        <f>'Manipur_CH4 (Urban) 22'!F79</f>
        <v>18393.245748310412</v>
      </c>
      <c r="G25" s="740">
        <f>'Manipur_CH4 (Urban) 22'!G79</f>
        <v>18597.697651061797</v>
      </c>
      <c r="H25" s="740">
        <f>'Manipur_CH4 (Urban) 22'!H79</f>
        <v>18802.149553813175</v>
      </c>
      <c r="I25" s="740">
        <f>'Manipur_CH4 (Urban) 22'!I79</f>
        <v>39751.201553394247</v>
      </c>
      <c r="J25" s="740">
        <f>'Manipur_CH4 (Urban) 22'!J79</f>
        <v>40230.341354078511</v>
      </c>
      <c r="K25" s="740">
        <f>'Manipur_CH4 (Urban) 22'!K79</f>
        <v>40709.481154762769</v>
      </c>
      <c r="L25" s="740">
        <f>'Manipur_CH4 (Urban) 22'!L79</f>
        <v>41188.620955447041</v>
      </c>
      <c r="M25" s="740">
        <f>'Manipur_CH4 (Urban) 22'!M79</f>
        <v>41667.760756131305</v>
      </c>
      <c r="N25" s="740">
        <f>'Manipur_CH4 (Urban) 22'!N79</f>
        <v>42152.675852646338</v>
      </c>
      <c r="O25" s="740">
        <f>'Manipur_CH4 (Urban) 22'!O79</f>
        <v>42643.366244992147</v>
      </c>
      <c r="P25" s="741">
        <f>'Manipur_CH4 (Urban) 22'!P79</f>
        <v>43139.831933168753</v>
      </c>
    </row>
    <row r="26" spans="2:16" x14ac:dyDescent="0.3">
      <c r="B26" s="404" t="s">
        <v>157</v>
      </c>
      <c r="C26" s="740">
        <f>'Meghalaya_CH4 (Urban) 23'!C79</f>
        <v>22817.930651198349</v>
      </c>
      <c r="D26" s="740">
        <f>'Meghalaya_CH4 (Urban) 23'!D79</f>
        <v>23391.525218660772</v>
      </c>
      <c r="E26" s="740">
        <f>'Meghalaya_CH4 (Urban) 23'!E79</f>
        <v>23965.119786123196</v>
      </c>
      <c r="F26" s="740">
        <f>'Meghalaya_CH4 (Urban) 23'!F79</f>
        <v>24538.714353585612</v>
      </c>
      <c r="G26" s="740">
        <f>'Meghalaya_CH4 (Urban) 23'!G79</f>
        <v>25112.308921048036</v>
      </c>
      <c r="H26" s="740">
        <f>'Meghalaya_CH4 (Urban) 23'!H79</f>
        <v>25685.903488510463</v>
      </c>
      <c r="I26" s="740">
        <f>'Meghalaya_CH4 (Urban) 23'!I79</f>
        <v>37978.160118358675</v>
      </c>
      <c r="J26" s="740">
        <f>'Meghalaya_CH4 (Urban) 23'!J79</f>
        <v>39039.57804062371</v>
      </c>
      <c r="K26" s="740">
        <f>'Meghalaya_CH4 (Urban) 23'!K79</f>
        <v>40100.995962888737</v>
      </c>
      <c r="L26" s="740">
        <f>'Meghalaya_CH4 (Urban) 23'!L79</f>
        <v>41162.413885153765</v>
      </c>
      <c r="M26" s="740">
        <f>'Meghalaya_CH4 (Urban) 23'!M79</f>
        <v>42223.831807418799</v>
      </c>
      <c r="N26" s="740">
        <f>'Meghalaya_CH4 (Urban) 23'!N79</f>
        <v>43314.914358043767</v>
      </c>
      <c r="O26" s="740">
        <f>'Meghalaya_CH4 (Urban) 23'!O79</f>
        <v>44435.661537028682</v>
      </c>
      <c r="P26" s="741">
        <f>'Meghalaya_CH4 (Urban) 23'!P79</f>
        <v>45586.073344373515</v>
      </c>
    </row>
    <row r="27" spans="2:16" x14ac:dyDescent="0.3">
      <c r="B27" s="404" t="s">
        <v>158</v>
      </c>
      <c r="C27" s="740">
        <f>'Mizoram_CH4 (Urban) 24'!C79</f>
        <v>19610.375751215575</v>
      </c>
      <c r="D27" s="740">
        <f>'Mizoram_CH4 (Urban) 24'!D79</f>
        <v>20031.287401961556</v>
      </c>
      <c r="E27" s="740">
        <f>'Mizoram_CH4 (Urban) 24'!E79</f>
        <v>20452.199052707536</v>
      </c>
      <c r="F27" s="740">
        <f>'Mizoram_CH4 (Urban) 24'!F79</f>
        <v>20873.110703453505</v>
      </c>
      <c r="G27" s="740">
        <f>'Mizoram_CH4 (Urban) 24'!G79</f>
        <v>21294.022354199482</v>
      </c>
      <c r="H27" s="740">
        <f>'Mizoram_CH4 (Urban) 24'!H79</f>
        <v>21714.934004945459</v>
      </c>
      <c r="I27" s="740">
        <f>'Mizoram_CH4 (Urban) 24'!I79</f>
        <v>38831.021069735601</v>
      </c>
      <c r="J27" s="740">
        <f>'Mizoram_CH4 (Urban) 24'!J79</f>
        <v>39742.756224736047</v>
      </c>
      <c r="K27" s="740">
        <f>'Mizoram_CH4 (Urban) 24'!K79</f>
        <v>40654.491379736508</v>
      </c>
      <c r="L27" s="740">
        <f>'Mizoram_CH4 (Urban) 24'!L79</f>
        <v>41566.226534736947</v>
      </c>
      <c r="M27" s="740">
        <f>'Mizoram_CH4 (Urban) 24'!M79</f>
        <v>42477.961689737393</v>
      </c>
      <c r="N27" s="740">
        <f>'Mizoram_CH4 (Urban) 24'!N79</f>
        <v>43411.103981865948</v>
      </c>
      <c r="O27" s="740">
        <f>'Mizoram_CH4 (Urban) 24'!O79</f>
        <v>44365.65341112257</v>
      </c>
      <c r="P27" s="741">
        <f>'Mizoram_CH4 (Urban) 24'!P79</f>
        <v>45341.609977507309</v>
      </c>
    </row>
    <row r="28" spans="2:16" x14ac:dyDescent="0.3">
      <c r="B28" s="404" t="s">
        <v>159</v>
      </c>
      <c r="C28" s="740">
        <f>'Nagaland_CH4 (Urban) 25'!C79</f>
        <v>11372.460818023468</v>
      </c>
      <c r="D28" s="740">
        <f>'Nagaland_CH4 (Urban) 25'!D79</f>
        <v>11365.854165299335</v>
      </c>
      <c r="E28" s="740">
        <f>'Nagaland_CH4 (Urban) 25'!E79</f>
        <v>11359.247512575212</v>
      </c>
      <c r="F28" s="740">
        <f>'Nagaland_CH4 (Urban) 25'!F79</f>
        <v>11352.640859851082</v>
      </c>
      <c r="G28" s="740">
        <f>'Nagaland_CH4 (Urban) 25'!G79</f>
        <v>11346.034207126952</v>
      </c>
      <c r="H28" s="740">
        <f>'Nagaland_CH4 (Urban) 25'!H79</f>
        <v>11339.427554402824</v>
      </c>
      <c r="I28" s="740">
        <f>'Nagaland_CH4 (Urban) 25'!I79</f>
        <v>38474.322759701914</v>
      </c>
      <c r="J28" s="740">
        <f>'Nagaland_CH4 (Urban) 25'!J79</f>
        <v>38452.023522968986</v>
      </c>
      <c r="K28" s="740">
        <f>'Nagaland_CH4 (Urban) 25'!K79</f>
        <v>38429.724286236065</v>
      </c>
      <c r="L28" s="740">
        <f>'Nagaland_CH4 (Urban) 25'!L79</f>
        <v>38407.42504950313</v>
      </c>
      <c r="M28" s="740">
        <f>'Nagaland_CH4 (Urban) 25'!M79</f>
        <v>38385.125812770217</v>
      </c>
      <c r="N28" s="740">
        <f>'Nagaland_CH4 (Urban) 25'!N79</f>
        <v>38362.83950039628</v>
      </c>
      <c r="O28" s="740">
        <f>'Nagaland_CH4 (Urban) 25'!O79</f>
        <v>38340.566112381312</v>
      </c>
      <c r="P28" s="741">
        <f>'Nagaland_CH4 (Urban) 25'!P79</f>
        <v>38318.305648725327</v>
      </c>
    </row>
    <row r="29" spans="2:16" x14ac:dyDescent="0.3">
      <c r="B29" s="404" t="s">
        <v>160</v>
      </c>
      <c r="C29" s="740">
        <f>'Odisha_CH4 (Urban) 26'!C79</f>
        <v>235555.1105252055</v>
      </c>
      <c r="D29" s="740">
        <f>'Odisha_CH4 (Urban) 26'!D79</f>
        <v>238687.7012572955</v>
      </c>
      <c r="E29" s="740">
        <f>'Odisha_CH4 (Urban) 26'!E79</f>
        <v>241820.29198938559</v>
      </c>
      <c r="F29" s="740">
        <f>'Odisha_CH4 (Urban) 26'!F79</f>
        <v>243478.64907468366</v>
      </c>
      <c r="G29" s="740">
        <f>'Odisha_CH4 (Urban) 26'!G79</f>
        <v>246592.38650483434</v>
      </c>
      <c r="H29" s="740">
        <f>'Odisha_CH4 (Urban) 26'!H79</f>
        <v>249706.12393498502</v>
      </c>
      <c r="I29" s="740">
        <f>'Odisha_CH4 (Urban) 26'!I79</f>
        <v>325683.28297773754</v>
      </c>
      <c r="J29" s="740">
        <f>'Odisha_CH4 (Urban) 26'!J79</f>
        <v>330257.8086518881</v>
      </c>
      <c r="K29" s="740">
        <f>'Odisha_CH4 (Urban) 26'!K79</f>
        <v>334832.33432603878</v>
      </c>
      <c r="L29" s="740">
        <f>'Odisha_CH4 (Urban) 26'!L79</f>
        <v>339406.86000018928</v>
      </c>
      <c r="M29" s="740">
        <f>'Odisha_CH4 (Urban) 26'!M79</f>
        <v>343981.38567433984</v>
      </c>
      <c r="N29" s="740">
        <f>'Odisha_CH4 (Urban) 26'!N79</f>
        <v>349890.49583735608</v>
      </c>
      <c r="O29" s="740">
        <f>'Odisha_CH4 (Urban) 26'!O79</f>
        <v>354610.6657761556</v>
      </c>
      <c r="P29" s="741">
        <f>'Odisha_CH4 (Urban) 26'!P79</f>
        <v>359395.32332967385</v>
      </c>
    </row>
    <row r="30" spans="2:16" x14ac:dyDescent="0.3">
      <c r="B30" s="404" t="s">
        <v>161</v>
      </c>
      <c r="C30" s="740">
        <f>'Puducherry_CH4 (Urban) 27'!C79</f>
        <v>36537.104058837402</v>
      </c>
      <c r="D30" s="740">
        <f>'Puducherry_CH4 (Urban) 27'!D79</f>
        <v>37459.502362060346</v>
      </c>
      <c r="E30" s="740">
        <f>'Puducherry_CH4 (Urban) 27'!E79</f>
        <v>38381.900665283283</v>
      </c>
      <c r="F30" s="740">
        <f>'Puducherry_CH4 (Urban) 27'!F79</f>
        <v>39852.695875104459</v>
      </c>
      <c r="G30" s="740">
        <f>'Puducherry_CH4 (Urban) 27'!G79</f>
        <v>40787.964026904105</v>
      </c>
      <c r="H30" s="740">
        <f>'Puducherry_CH4 (Urban) 27'!H79</f>
        <v>41723.232178703765</v>
      </c>
      <c r="I30" s="740">
        <f>'Puducherry_CH4 (Urban) 27'!I79</f>
        <v>47616.47166510333</v>
      </c>
      <c r="J30" s="740">
        <f>'Puducherry_CH4 (Urban) 27'!J79</f>
        <v>48953.600462330796</v>
      </c>
      <c r="K30" s="740">
        <f>'Puducherry_CH4 (Urban) 27'!K79</f>
        <v>50290.729259558211</v>
      </c>
      <c r="L30" s="740">
        <f>'Puducherry_CH4 (Urban) 27'!L79</f>
        <v>51627.858056785633</v>
      </c>
      <c r="M30" s="740">
        <f>'Puducherry_CH4 (Urban) 27'!M79</f>
        <v>52964.986854013085</v>
      </c>
      <c r="N30" s="740">
        <f>'Puducherry_CH4 (Urban) 27'!N79</f>
        <v>55941.911220680267</v>
      </c>
      <c r="O30" s="740">
        <f>'Puducherry_CH4 (Urban) 27'!O79</f>
        <v>57395.77700569389</v>
      </c>
      <c r="P30" s="741">
        <f>'Puducherry_CH4 (Urban) 27'!P79</f>
        <v>58888.298142042971</v>
      </c>
    </row>
    <row r="31" spans="2:16" x14ac:dyDescent="0.3">
      <c r="B31" s="404" t="s">
        <v>162</v>
      </c>
      <c r="C31" s="740">
        <f>'Punjab_CH4 (Urban) 28'!C79</f>
        <v>282741.81030250428</v>
      </c>
      <c r="D31" s="740">
        <f>'Punjab_CH4 (Urban) 28'!D79</f>
        <v>286463.2897578142</v>
      </c>
      <c r="E31" s="740">
        <f>'Punjab_CH4 (Urban) 28'!E79</f>
        <v>290184.76921312406</v>
      </c>
      <c r="F31" s="740">
        <f>'Punjab_CH4 (Urban) 28'!F79</f>
        <v>314755.44271586835</v>
      </c>
      <c r="G31" s="740">
        <f>'Punjab_CH4 (Urban) 28'!G79</f>
        <v>318740.91739978874</v>
      </c>
      <c r="H31" s="740">
        <f>'Punjab_CH4 (Urban) 28'!H79</f>
        <v>322726.3920837093</v>
      </c>
      <c r="I31" s="740">
        <f>'Punjab_CH4 (Urban) 28'!I79</f>
        <v>746669.37252740772</v>
      </c>
      <c r="J31" s="740">
        <f>'Punjab_CH4 (Urban) 28'!J79</f>
        <v>757043.289278051</v>
      </c>
      <c r="K31" s="740">
        <f>'Punjab_CH4 (Urban) 28'!K79</f>
        <v>767417.20602869405</v>
      </c>
      <c r="L31" s="740">
        <f>'Punjab_CH4 (Urban) 28'!L79</f>
        <v>777791.12277933757</v>
      </c>
      <c r="M31" s="740">
        <f>'Punjab_CH4 (Urban) 28'!M79</f>
        <v>788165.03952998086</v>
      </c>
      <c r="N31" s="740">
        <f>'Punjab_CH4 (Urban) 28'!N79</f>
        <v>658843.28367592744</v>
      </c>
      <c r="O31" s="740">
        <f>'Punjab_CH4 (Urban) 28'!O79</f>
        <v>667638.64303110028</v>
      </c>
      <c r="P31" s="741">
        <f>'Punjab_CH4 (Urban) 28'!P79</f>
        <v>676552.89772120398</v>
      </c>
    </row>
    <row r="32" spans="2:16" x14ac:dyDescent="0.3">
      <c r="B32" s="404" t="s">
        <v>163</v>
      </c>
      <c r="C32" s="740">
        <f>'Rajasthan_CH4 (Urban) 29'!C79</f>
        <v>470272.80887278815</v>
      </c>
      <c r="D32" s="740">
        <f>'Rajasthan_CH4 (Urban) 29'!D79</f>
        <v>479506.87846511754</v>
      </c>
      <c r="E32" s="740">
        <f>'Rajasthan_CH4 (Urban) 29'!E79</f>
        <v>488740.94805744698</v>
      </c>
      <c r="F32" s="740">
        <f>'Rajasthan_CH4 (Urban) 29'!F79</f>
        <v>494373.76738618058</v>
      </c>
      <c r="G32" s="740">
        <f>'Rajasthan_CH4 (Urban) 29'!G79</f>
        <v>503541.05813544599</v>
      </c>
      <c r="H32" s="740">
        <f>'Rajasthan_CH4 (Urban) 29'!H79</f>
        <v>512708.34888471133</v>
      </c>
      <c r="I32" s="740">
        <f>'Rajasthan_CH4 (Urban) 29'!I79</f>
        <v>709732.25820993341</v>
      </c>
      <c r="J32" s="740">
        <f>'Rajasthan_CH4 (Urban) 29'!J79</f>
        <v>724856.10908079613</v>
      </c>
      <c r="K32" s="740">
        <f>'Rajasthan_CH4 (Urban) 29'!K79</f>
        <v>739979.95995165897</v>
      </c>
      <c r="L32" s="740">
        <f>'Rajasthan_CH4 (Urban) 29'!L79</f>
        <v>755103.8108225218</v>
      </c>
      <c r="M32" s="740">
        <f>'Rajasthan_CH4 (Urban) 29'!M79</f>
        <v>770227.66169338452</v>
      </c>
      <c r="N32" s="740">
        <f>'Rajasthan_CH4 (Urban) 29'!N79</f>
        <v>795927.52535326174</v>
      </c>
      <c r="O32" s="740">
        <f>'Rajasthan_CH4 (Urban) 29'!O79</f>
        <v>811901.72317553195</v>
      </c>
      <c r="P32" s="741">
        <f>'Rajasthan_CH4 (Urban) 29'!P79</f>
        <v>828202.40468482149</v>
      </c>
    </row>
    <row r="33" spans="2:16" x14ac:dyDescent="0.3">
      <c r="B33" s="404" t="s">
        <v>164</v>
      </c>
      <c r="C33" s="740">
        <f>'Sikkim_CH4 (Urban) 30'!C79</f>
        <v>3118.8759903092641</v>
      </c>
      <c r="D33" s="740">
        <f>'Sikkim_CH4 (Urban) 30'!D79</f>
        <v>3157.1124800918442</v>
      </c>
      <c r="E33" s="740">
        <f>'Sikkim_CH4 (Urban) 30'!E79</f>
        <v>3195.3489698744252</v>
      </c>
      <c r="F33" s="740">
        <f>'Sikkim_CH4 (Urban) 30'!F79</f>
        <v>3233.5854596570052</v>
      </c>
      <c r="G33" s="740">
        <f>'Sikkim_CH4 (Urban) 30'!G79</f>
        <v>3271.8219494395839</v>
      </c>
      <c r="H33" s="740">
        <f>'Sikkim_CH4 (Urban) 30'!H79</f>
        <v>3310.0584392221645</v>
      </c>
      <c r="I33" s="740">
        <f>'Sikkim_CH4 (Urban) 30'!I79</f>
        <v>7201.8935279068328</v>
      </c>
      <c r="J33" s="740">
        <f>'Sikkim_CH4 (Urban) 30'!J79</f>
        <v>7294.7396589349401</v>
      </c>
      <c r="K33" s="740">
        <f>'Sikkim_CH4 (Urban) 30'!K79</f>
        <v>7387.5857899630491</v>
      </c>
      <c r="L33" s="740">
        <f>'Sikkim_CH4 (Urban) 30'!L79</f>
        <v>7480.4319209911564</v>
      </c>
      <c r="M33" s="740">
        <f>'Sikkim_CH4 (Urban) 30'!M79</f>
        <v>7573.2780520192664</v>
      </c>
      <c r="N33" s="740">
        <f>'Sikkim_CH4 (Urban) 30'!N79</f>
        <v>7320.8014353514263</v>
      </c>
      <c r="O33" s="740">
        <f>'Sikkim_CH4 (Urban) 30'!O79</f>
        <v>7411.737179521042</v>
      </c>
      <c r="P33" s="741">
        <f>'Sikkim_CH4 (Urban) 30'!P79</f>
        <v>7503.8157912333654</v>
      </c>
    </row>
    <row r="34" spans="2:16" x14ac:dyDescent="0.3">
      <c r="B34" s="404" t="s">
        <v>165</v>
      </c>
      <c r="C34" s="740">
        <f>'Tamil Nadu_CH4 (Urban) 31'!C79</f>
        <v>1123968.2883687168</v>
      </c>
      <c r="D34" s="740">
        <f>'Tamil Nadu_CH4 (Urban) 31'!D79</f>
        <v>1140482.0185408758</v>
      </c>
      <c r="E34" s="740">
        <f>'Tamil Nadu_CH4 (Urban) 31'!E79</f>
        <v>1156995.7487130347</v>
      </c>
      <c r="F34" s="740">
        <f>'Tamil Nadu_CH4 (Urban) 31'!F79</f>
        <v>1157244.076569302</v>
      </c>
      <c r="G34" s="740">
        <f>'Tamil Nadu_CH4 (Urban) 31'!G79</f>
        <v>1173528.9185476976</v>
      </c>
      <c r="H34" s="740">
        <f>'Tamil Nadu_CH4 (Urban) 31'!H79</f>
        <v>1189813.760526093</v>
      </c>
      <c r="I34" s="740">
        <f>'Tamil Nadu_CH4 (Urban) 31'!I79</f>
        <v>1408804.5457711727</v>
      </c>
      <c r="J34" s="740">
        <f>'Tamil Nadu_CH4 (Urban) 31'!J79</f>
        <v>1430795.5885587255</v>
      </c>
      <c r="K34" s="740">
        <f>'Tamil Nadu_CH4 (Urban) 31'!K79</f>
        <v>1452786.6313462777</v>
      </c>
      <c r="L34" s="740">
        <f>'Tamil Nadu_CH4 (Urban) 31'!L79</f>
        <v>1474777.6741338298</v>
      </c>
      <c r="M34" s="740">
        <f>'Tamil Nadu_CH4 (Urban) 31'!M79</f>
        <v>1496768.7169213824</v>
      </c>
      <c r="N34" s="740">
        <f>'Tamil Nadu_CH4 (Urban) 31'!N79</f>
        <v>1541279.3180016938</v>
      </c>
      <c r="O34" s="740">
        <f>'Tamil Nadu_CH4 (Urban) 31'!O79</f>
        <v>1564287.962490143</v>
      </c>
      <c r="P34" s="741">
        <f>'Tamil Nadu_CH4 (Urban) 31'!P79</f>
        <v>1587644.8921806389</v>
      </c>
    </row>
    <row r="35" spans="2:16" x14ac:dyDescent="0.3">
      <c r="B35" s="404" t="s">
        <v>195</v>
      </c>
      <c r="C35" s="743" t="s">
        <v>197</v>
      </c>
      <c r="D35" s="743" t="s">
        <v>197</v>
      </c>
      <c r="E35" s="743" t="s">
        <v>197</v>
      </c>
      <c r="F35" s="743" t="s">
        <v>197</v>
      </c>
      <c r="G35" s="743" t="s">
        <v>197</v>
      </c>
      <c r="H35" s="743" t="s">
        <v>197</v>
      </c>
      <c r="I35" s="743" t="s">
        <v>197</v>
      </c>
      <c r="J35" s="743" t="s">
        <v>197</v>
      </c>
      <c r="K35" s="743" t="s">
        <v>197</v>
      </c>
      <c r="L35" s="740">
        <f>'Telangana CH4 (Urban) 32'!L80</f>
        <v>636178.31671931397</v>
      </c>
      <c r="M35" s="740">
        <f>'Telangana CH4 (Urban) 32'!M80</f>
        <v>644479.43086986884</v>
      </c>
      <c r="N35" s="740">
        <f>'Telangana CH4 (Urban) 32'!N80</f>
        <v>681687.67511922598</v>
      </c>
      <c r="O35" s="740">
        <f>'Telangana CH4 (Urban) 32'!O80</f>
        <v>690356.38813366485</v>
      </c>
      <c r="P35" s="741">
        <f>'Telangana CH4 (Urban) 32'!P80</f>
        <v>699025.10114810371</v>
      </c>
    </row>
    <row r="36" spans="2:16" x14ac:dyDescent="0.3">
      <c r="B36" s="404" t="s">
        <v>167</v>
      </c>
      <c r="C36" s="740">
        <f>'Tripura_CH4 (Urban) 33'!C79</f>
        <v>23403.310647097933</v>
      </c>
      <c r="D36" s="740">
        <f>'Tripura_CH4 (Urban) 33'!D79</f>
        <v>23731.123829985114</v>
      </c>
      <c r="E36" s="740">
        <f>'Tripura_CH4 (Urban) 33'!E79</f>
        <v>24058.937012872295</v>
      </c>
      <c r="F36" s="740">
        <f>'Tripura_CH4 (Urban) 33'!F79</f>
        <v>24386.750195759465</v>
      </c>
      <c r="G36" s="740">
        <f>'Tripura_CH4 (Urban) 33'!G79</f>
        <v>24714.56337864665</v>
      </c>
      <c r="H36" s="740">
        <f>'Tripura_CH4 (Urban) 33'!H79</f>
        <v>25042.376561533812</v>
      </c>
      <c r="I36" s="740">
        <f>'Tripura_CH4 (Urban) 33'!I79</f>
        <v>41573.956098861709</v>
      </c>
      <c r="J36" s="740">
        <f>'Tripura_CH4 (Urban) 33'!J79</f>
        <v>42190.851588004312</v>
      </c>
      <c r="K36" s="740">
        <f>'Tripura_CH4 (Urban) 33'!K79</f>
        <v>42807.747077146931</v>
      </c>
      <c r="L36" s="740">
        <f>'Tripura_CH4 (Urban) 33'!L79</f>
        <v>43424.642566289534</v>
      </c>
      <c r="M36" s="740">
        <f>'Tripura_CH4 (Urban) 33'!M79</f>
        <v>44041.538055432145</v>
      </c>
      <c r="N36" s="740">
        <f>'Tripura_CH4 (Urban) 33'!N79</f>
        <v>44645.994638584823</v>
      </c>
      <c r="O36" s="740">
        <f>'Tripura_CH4 (Urban) 33'!O79</f>
        <v>45280.890682382087</v>
      </c>
      <c r="P36" s="741">
        <f>'Tripura_CH4 (Urban) 33'!P79</f>
        <v>45924.936109929637</v>
      </c>
    </row>
    <row r="37" spans="2:16" x14ac:dyDescent="0.3">
      <c r="B37" s="404" t="s">
        <v>168</v>
      </c>
      <c r="C37" s="740">
        <f>'Uttar Pradesh_CH4 (Urban) 34'!C79</f>
        <v>1090167.40881605</v>
      </c>
      <c r="D37" s="740">
        <f>'Uttar Pradesh_CH4 (Urban) 34'!D79</f>
        <v>1110566.3136449605</v>
      </c>
      <c r="E37" s="740">
        <f>'Uttar Pradesh_CH4 (Urban) 34'!E79</f>
        <v>1130965.2184738715</v>
      </c>
      <c r="F37" s="740">
        <f>'Uttar Pradesh_CH4 (Urban) 34'!F79</f>
        <v>1166858.7934852568</v>
      </c>
      <c r="G37" s="740">
        <f>'Uttar Pradesh_CH4 (Urban) 34'!G79</f>
        <v>1187532.2198977484</v>
      </c>
      <c r="H37" s="740">
        <f>'Uttar Pradesh_CH4 (Urban) 34'!H79</f>
        <v>1208205.6463102405</v>
      </c>
      <c r="I37" s="740">
        <f>'Uttar Pradesh_CH4 (Urban) 34'!I79</f>
        <v>1949659.4808263495</v>
      </c>
      <c r="J37" s="740">
        <f>'Uttar Pradesh_CH4 (Urban) 34'!J79</f>
        <v>1989092.3884410469</v>
      </c>
      <c r="K37" s="740">
        <f>'Uttar Pradesh_CH4 (Urban) 34'!K79</f>
        <v>2028525.2960557453</v>
      </c>
      <c r="L37" s="740">
        <f>'Uttar Pradesh_CH4 (Urban) 34'!L79</f>
        <v>2067958.203670443</v>
      </c>
      <c r="M37" s="740">
        <f>'Uttar Pradesh_CH4 (Urban) 34'!M79</f>
        <v>2107391.1112851412</v>
      </c>
      <c r="N37" s="740">
        <f>'Uttar Pradesh_CH4 (Urban) 34'!N79</f>
        <v>2106357.2269096649</v>
      </c>
      <c r="O37" s="740">
        <f>'Uttar Pradesh_CH4 (Urban) 34'!O79</f>
        <v>2146596.9267825484</v>
      </c>
      <c r="P37" s="741">
        <f>'Uttar Pradesh_CH4 (Urban) 34'!P79</f>
        <v>2187618.8542030095</v>
      </c>
    </row>
    <row r="38" spans="2:16" x14ac:dyDescent="0.3">
      <c r="B38" s="404" t="s">
        <v>196</v>
      </c>
      <c r="C38" s="740">
        <f>'Uttarakhand_CH4 (Urban) 35'!C79</f>
        <v>79303.046315337167</v>
      </c>
      <c r="D38" s="740">
        <f>'Uttarakhand_CH4 (Urban) 35'!D79</f>
        <v>80690.433407903358</v>
      </c>
      <c r="E38" s="740">
        <f>'Uttarakhand_CH4 (Urban) 35'!E79</f>
        <v>82077.820500469563</v>
      </c>
      <c r="F38" s="740">
        <f>'Uttarakhand_CH4 (Urban) 35'!F79</f>
        <v>83465.207593035768</v>
      </c>
      <c r="G38" s="740">
        <f>'Uttarakhand_CH4 (Urban) 35'!G79</f>
        <v>84852.594685602002</v>
      </c>
      <c r="H38" s="740">
        <f>'Uttarakhand_CH4 (Urban) 35'!H79</f>
        <v>86239.981778168192</v>
      </c>
      <c r="I38" s="740">
        <f>'Uttarakhand_CH4 (Urban) 35'!I79</f>
        <v>128480.39812628923</v>
      </c>
      <c r="J38" s="740">
        <f>'Uttarakhand_CH4 (Urban) 35'!J79</f>
        <v>130897.26039010934</v>
      </c>
      <c r="K38" s="740">
        <f>'Uttarakhand_CH4 (Urban) 35'!K79</f>
        <v>133314.12265392943</v>
      </c>
      <c r="L38" s="740">
        <f>'Uttarakhand_CH4 (Urban) 35'!L79</f>
        <v>135730.98491774962</v>
      </c>
      <c r="M38" s="740">
        <f>'Uttarakhand_CH4 (Urban) 35'!M79</f>
        <v>138147.8471815697</v>
      </c>
      <c r="N38" s="740">
        <f>'Uttarakhand_CH4 (Urban) 35'!N79</f>
        <v>140201.2038942588</v>
      </c>
      <c r="O38" s="740">
        <f>'Uttarakhand_CH4 (Urban) 35'!O79</f>
        <v>142701.70001543383</v>
      </c>
      <c r="P38" s="741">
        <f>'Uttarakhand_CH4 (Urban) 35'!P79</f>
        <v>145247.52782837406</v>
      </c>
    </row>
    <row r="39" spans="2:16" x14ac:dyDescent="0.3">
      <c r="B39" s="404" t="s">
        <v>170</v>
      </c>
      <c r="C39" s="740">
        <f>'West Bengal_CH4 (Urban) 36'!C79</f>
        <v>1011768.7421765458</v>
      </c>
      <c r="D39" s="740">
        <f>'West Bengal_CH4 (Urban) 36'!D79</f>
        <v>1025041.0881630381</v>
      </c>
      <c r="E39" s="740">
        <f>'West Bengal_CH4 (Urban) 36'!E79</f>
        <v>1038313.4341495312</v>
      </c>
      <c r="F39" s="740">
        <f>'West Bengal_CH4 (Urban) 36'!F79</f>
        <v>1051557.5618910289</v>
      </c>
      <c r="G39" s="740">
        <f>'West Bengal_CH4 (Urban) 36'!G79</f>
        <v>1064829.5517274882</v>
      </c>
      <c r="H39" s="740">
        <f>'West Bengal_CH4 (Urban) 36'!H79</f>
        <v>1078101.5415639477</v>
      </c>
      <c r="I39" s="740">
        <f>'West Bengal_CH4 (Urban) 36'!I79</f>
        <v>1318309.6022481001</v>
      </c>
      <c r="J39" s="740">
        <f>'West Bengal_CH4 (Urban) 36'!J79</f>
        <v>1336560.8152403634</v>
      </c>
      <c r="K39" s="740">
        <f>'West Bengal_CH4 (Urban) 36'!K79</f>
        <v>1354812.0282326264</v>
      </c>
      <c r="L39" s="740">
        <f>'West Bengal_CH4 (Urban) 36'!L79</f>
        <v>1373063.2412248896</v>
      </c>
      <c r="M39" s="740">
        <f>'West Bengal_CH4 (Urban) 36'!M79</f>
        <v>1391314.4542171531</v>
      </c>
      <c r="N39" s="740">
        <f>'West Bengal_CH4 (Urban) 36'!N79</f>
        <v>1417423.3867592781</v>
      </c>
      <c r="O39" s="740">
        <f>'West Bengal_CH4 (Urban) 36'!O79</f>
        <v>1436281.1334863026</v>
      </c>
      <c r="P39" s="741">
        <f>'West Bengal_CH4 (Urban) 36'!P79</f>
        <v>1455392.92043802</v>
      </c>
    </row>
    <row r="40" spans="2:16" ht="16.2" thickBot="1" x14ac:dyDescent="0.35">
      <c r="B40" s="403" t="s">
        <v>214</v>
      </c>
      <c r="C40" s="744">
        <f>SUM(C4:C39)</f>
        <v>10679231.553059964</v>
      </c>
      <c r="D40" s="744">
        <f t="shared" ref="D40:P40" si="0">SUM(D4:D39)</f>
        <v>10847070.818729607</v>
      </c>
      <c r="E40" s="744">
        <f t="shared" si="0"/>
        <v>11014910.084399249</v>
      </c>
      <c r="F40" s="744">
        <f t="shared" si="0"/>
        <v>10997437.428760717</v>
      </c>
      <c r="G40" s="744">
        <f t="shared" si="0"/>
        <v>11155889.739623211</v>
      </c>
      <c r="H40" s="744">
        <f t="shared" si="0"/>
        <v>11320827.908689048</v>
      </c>
      <c r="I40" s="744">
        <f t="shared" si="0"/>
        <v>16106859.716778819</v>
      </c>
      <c r="J40" s="744">
        <f t="shared" si="0"/>
        <v>16483090.834483603</v>
      </c>
      <c r="K40" s="744">
        <f t="shared" si="0"/>
        <v>16757161.634715859</v>
      </c>
      <c r="L40" s="744">
        <f t="shared" si="0"/>
        <v>17190476.146110531</v>
      </c>
      <c r="M40" s="744">
        <f t="shared" si="0"/>
        <v>17466833.643895663</v>
      </c>
      <c r="N40" s="744">
        <f t="shared" si="0"/>
        <v>17456860.808347229</v>
      </c>
      <c r="O40" s="744">
        <f t="shared" si="0"/>
        <v>17730397.667733125</v>
      </c>
      <c r="P40" s="745">
        <f t="shared" si="0"/>
        <v>18009123.206490669</v>
      </c>
    </row>
    <row r="41" spans="2:16" ht="16.2" thickBot="1" x14ac:dyDescent="0.35">
      <c r="I41" s="151"/>
      <c r="K41" s="363"/>
      <c r="M41" s="498"/>
      <c r="P41" s="566"/>
    </row>
    <row r="42" spans="2:16" ht="16.2" thickBot="1" x14ac:dyDescent="0.35">
      <c r="B42" s="580" t="s">
        <v>215</v>
      </c>
      <c r="C42" s="581"/>
      <c r="D42" s="581"/>
      <c r="E42" s="581"/>
      <c r="F42" s="581"/>
      <c r="G42" s="581"/>
      <c r="H42" s="581"/>
      <c r="I42" s="581"/>
      <c r="J42" s="581"/>
      <c r="K42" s="581"/>
      <c r="L42" s="581"/>
      <c r="M42" s="445"/>
      <c r="N42" s="565"/>
      <c r="O42" s="566"/>
      <c r="P42" s="567"/>
    </row>
    <row r="43" spans="2:16" x14ac:dyDescent="0.3">
      <c r="B43" s="400" t="s">
        <v>216</v>
      </c>
      <c r="C43" s="401">
        <v>2005</v>
      </c>
      <c r="D43" s="401">
        <v>2006</v>
      </c>
      <c r="E43" s="401">
        <v>2007</v>
      </c>
      <c r="F43" s="401">
        <v>2008</v>
      </c>
      <c r="G43" s="401">
        <v>2009</v>
      </c>
      <c r="H43" s="401">
        <v>2010</v>
      </c>
      <c r="I43" s="401">
        <v>2011</v>
      </c>
      <c r="J43" s="401">
        <v>2012</v>
      </c>
      <c r="K43" s="401">
        <v>2013</v>
      </c>
      <c r="L43" s="402">
        <v>2014</v>
      </c>
      <c r="M43" s="402">
        <v>2015</v>
      </c>
      <c r="N43" s="402">
        <v>2016</v>
      </c>
      <c r="O43" s="402">
        <v>2017</v>
      </c>
      <c r="P43" s="500">
        <v>2018</v>
      </c>
    </row>
    <row r="44" spans="2:16" x14ac:dyDescent="0.3">
      <c r="B44" s="404" t="s">
        <v>191</v>
      </c>
      <c r="C44" s="740">
        <f>'A&amp;N Islands_N2O (Urban) 1'!C43</f>
        <v>1825.7715587540004</v>
      </c>
      <c r="D44" s="740">
        <f>'A&amp;N Islands_N2O (Urban) 1'!D43</f>
        <v>1864.9688980230003</v>
      </c>
      <c r="E44" s="740">
        <f>'A&amp;N Islands_N2O (Urban) 1'!E43</f>
        <v>1904.166237292</v>
      </c>
      <c r="F44" s="740">
        <f>'A&amp;N Islands_N2O (Urban) 1'!F43</f>
        <v>1943.3635765609999</v>
      </c>
      <c r="G44" s="740">
        <f>'A&amp;N Islands_N2O (Urban) 1'!G43</f>
        <v>2061.5884739999997</v>
      </c>
      <c r="H44" s="740">
        <f>'A&amp;N Islands_N2O (Urban) 1'!H43</f>
        <v>2102.3482721999994</v>
      </c>
      <c r="I44" s="740">
        <f>'A&amp;N Islands_N2O (Urban) 1'!I43</f>
        <v>2416.3543493759994</v>
      </c>
      <c r="J44" s="740">
        <f>'A&amp;N Islands_N2O (Urban) 1'!J43</f>
        <v>2473.1043022103609</v>
      </c>
      <c r="K44" s="740">
        <f>'A&amp;N Islands_N2O (Urban) 1'!K43</f>
        <v>2529.8542550447223</v>
      </c>
      <c r="L44" s="740">
        <f>'A&amp;N Islands_N2O (Urban) 1'!L43</f>
        <v>2586.6042078790833</v>
      </c>
      <c r="M44" s="740">
        <f>'A&amp;N Islands_N2O (Urban) 1'!M43</f>
        <v>2643.3541607134443</v>
      </c>
      <c r="N44" s="740">
        <f>'A&amp;N Islands_N2O (Urban) 1'!N43</f>
        <v>2700.1041135478054</v>
      </c>
      <c r="O44" s="740">
        <f>'A&amp;N Islands_N2O (Urban) 1'!O43</f>
        <v>2756.8540663821664</v>
      </c>
      <c r="P44" s="741">
        <f>'A&amp;N Islands_N2O (Urban) 1'!P43</f>
        <v>2813.6040192165283</v>
      </c>
    </row>
    <row r="45" spans="2:16" x14ac:dyDescent="0.3">
      <c r="B45" s="404" t="s">
        <v>136</v>
      </c>
      <c r="C45" s="740">
        <f>'Andhra Pradesh N2O (Urban) 2'!C43</f>
        <v>301216.60007777798</v>
      </c>
      <c r="D45" s="740">
        <f>'Andhra Pradesh N2O (Urban) 2'!D43</f>
        <v>310605.63904702751</v>
      </c>
      <c r="E45" s="740">
        <f>'Andhra Pradesh N2O (Urban) 2'!E43</f>
        <v>319994.67801627709</v>
      </c>
      <c r="F45" s="740">
        <f>'Andhra Pradesh N2O (Urban) 2'!F43</f>
        <v>329383.71698552649</v>
      </c>
      <c r="G45" s="740">
        <f>'Andhra Pradesh N2O (Urban) 2'!G43</f>
        <v>364729.80405347201</v>
      </c>
      <c r="H45" s="740">
        <f>'Andhra Pradesh N2O (Urban) 2'!H43</f>
        <v>374838.23893588595</v>
      </c>
      <c r="I45" s="740">
        <f>'Andhra Pradesh N2O (Urban) 2'!I43</f>
        <v>398644.59378081252</v>
      </c>
      <c r="J45" s="740">
        <f>'Andhra Pradesh N2O (Urban) 2'!J43</f>
        <v>412840.46467541828</v>
      </c>
      <c r="K45" s="740">
        <f>'Andhra Pradesh N2O (Urban) 2'!K43</f>
        <v>427036.33557002409</v>
      </c>
      <c r="L45" s="740">
        <f>'Andhra Pradesh N2O (Urban) 2'!L43</f>
        <v>228625.171853395</v>
      </c>
      <c r="M45" s="740">
        <f>'Andhra Pradesh N2O (Urban) 2'!M43</f>
        <v>236832.11206086469</v>
      </c>
      <c r="N45" s="740">
        <f>'Andhra Pradesh N2O (Urban) 2'!N43</f>
        <v>244241.16559407132</v>
      </c>
      <c r="O45" s="740">
        <f>'Andhra Pradesh N2O (Urban) 2'!O43</f>
        <v>251650.2191272779</v>
      </c>
      <c r="P45" s="741">
        <f>'Andhra Pradesh N2O (Urban) 2'!P43</f>
        <v>259059.27266048462</v>
      </c>
    </row>
    <row r="46" spans="2:16" x14ac:dyDescent="0.3">
      <c r="B46" s="404" t="s">
        <v>137</v>
      </c>
      <c r="C46" s="740">
        <f>'Arunachal Pradesh N2O (Urban) 3'!C43</f>
        <v>6123.9243062777978</v>
      </c>
      <c r="D46" s="740">
        <f>'Arunachal Pradesh N2O (Urban) 3'!D43</f>
        <v>6331.7616986249986</v>
      </c>
      <c r="E46" s="740">
        <f>'Arunachal Pradesh N2O (Urban) 3'!E43</f>
        <v>6539.5990909721986</v>
      </c>
      <c r="F46" s="740">
        <f>'Arunachal Pradesh N2O (Urban) 3'!F43</f>
        <v>6747.4364833193968</v>
      </c>
      <c r="G46" s="740">
        <f>'Arunachal Pradesh N2O (Urban) 3'!G43</f>
        <v>4271.5669139945994</v>
      </c>
      <c r="H46" s="740">
        <f>'Arunachal Pradesh N2O (Urban) 3'!H43</f>
        <v>4399.2098141177985</v>
      </c>
      <c r="I46" s="740">
        <f>'Arunachal Pradesh N2O (Urban) 3'!I43</f>
        <v>4522.9025809824998</v>
      </c>
      <c r="J46" s="740">
        <f>'Arunachal Pradesh N2O (Urban) 3'!J43</f>
        <v>4700.5152411722302</v>
      </c>
      <c r="K46" s="740">
        <f>'Arunachal Pradesh N2O (Urban) 3'!K43</f>
        <v>4878.1279013619633</v>
      </c>
      <c r="L46" s="740">
        <f>'Arunachal Pradesh N2O (Urban) 3'!L43</f>
        <v>5055.7405615516936</v>
      </c>
      <c r="M46" s="740">
        <f>'Arunachal Pradesh N2O (Urban) 3'!M43</f>
        <v>5233.3532217414258</v>
      </c>
      <c r="N46" s="740">
        <f>'Arunachal Pradesh N2O (Urban) 3'!N43</f>
        <v>5410.9658819311571</v>
      </c>
      <c r="O46" s="740">
        <f>'Arunachal Pradesh N2O (Urban) 3'!O43</f>
        <v>5588.5785421208875</v>
      </c>
      <c r="P46" s="741">
        <f>'Arunachal Pradesh N2O (Urban) 3'!P43</f>
        <v>5766.1912023106197</v>
      </c>
    </row>
    <row r="47" spans="2:16" x14ac:dyDescent="0.3">
      <c r="B47" s="404" t="s">
        <v>138</v>
      </c>
      <c r="C47" s="740">
        <f>'Assam N2O (Urban) 4'!C43</f>
        <v>53197.214425669612</v>
      </c>
      <c r="D47" s="740">
        <f>'Assam N2O (Urban) 4'!D43</f>
        <v>54532.101097617022</v>
      </c>
      <c r="E47" s="740">
        <f>'Assam N2O (Urban) 4'!E43</f>
        <v>55866.987769564417</v>
      </c>
      <c r="F47" s="740">
        <f>'Assam N2O (Urban) 4'!F43</f>
        <v>57201.874441511813</v>
      </c>
      <c r="G47" s="740">
        <f>'Assam N2O (Urban) 4'!G43</f>
        <v>58327.327263321626</v>
      </c>
      <c r="H47" s="740">
        <f>'Assam N2O (Urban) 4'!H43</f>
        <v>59657.437954331821</v>
      </c>
      <c r="I47" s="740">
        <f>'Assam N2O (Urban) 4'!I43</f>
        <v>58578.704713209998</v>
      </c>
      <c r="J47" s="740">
        <f>'Assam N2O (Urban) 4'!J43</f>
        <v>60212.631644415509</v>
      </c>
      <c r="K47" s="740">
        <f>'Assam N2O (Urban) 4'!K43</f>
        <v>61846.558575620998</v>
      </c>
      <c r="L47" s="740">
        <f>'Assam N2O (Urban) 4'!L43</f>
        <v>63480.485506826488</v>
      </c>
      <c r="M47" s="740">
        <f>'Assam N2O (Urban) 4'!M43</f>
        <v>65114.412438031984</v>
      </c>
      <c r="N47" s="740">
        <f>'Assam N2O (Urban) 4'!N43</f>
        <v>66748.339369237467</v>
      </c>
      <c r="O47" s="740">
        <f>'Assam N2O (Urban) 4'!O43</f>
        <v>68382.266300442992</v>
      </c>
      <c r="P47" s="741">
        <f>'Assam N2O (Urban) 4'!P43</f>
        <v>70016.193231648489</v>
      </c>
    </row>
    <row r="48" spans="2:16" x14ac:dyDescent="0.3">
      <c r="B48" s="404" t="s">
        <v>139</v>
      </c>
      <c r="C48" s="740">
        <f>'Bihar N2O (Urban) 5'!C43</f>
        <v>153476.3512109344</v>
      </c>
      <c r="D48" s="740">
        <f>'Bihar N2O (Urban) 5'!D43</f>
        <v>158239.39364296797</v>
      </c>
      <c r="E48" s="740">
        <f>'Bihar N2O (Urban) 5'!E43</f>
        <v>163002.43607500155</v>
      </c>
      <c r="F48" s="740">
        <f>'Bihar N2O (Urban) 5'!F43</f>
        <v>167765.47850703521</v>
      </c>
      <c r="G48" s="740">
        <f>'Bihar N2O (Urban) 5'!G43</f>
        <v>164900.65224803274</v>
      </c>
      <c r="H48" s="740">
        <f>'Bihar N2O (Urban) 5'!H43</f>
        <v>169453.11000662431</v>
      </c>
      <c r="I48" s="740">
        <f>'Bihar N2O (Urban) 5'!I43</f>
        <v>174590.952349792</v>
      </c>
      <c r="J48" s="740">
        <f>'Bihar N2O (Urban) 5'!J43</f>
        <v>180777.22110827142</v>
      </c>
      <c r="K48" s="740">
        <f>'Bihar N2O (Urban) 5'!K43</f>
        <v>186963.48986675087</v>
      </c>
      <c r="L48" s="740">
        <f>'Bihar N2O (Urban) 5'!L43</f>
        <v>193149.75862523032</v>
      </c>
      <c r="M48" s="740">
        <f>'Bihar N2O (Urban) 5'!M43</f>
        <v>199336.02738370973</v>
      </c>
      <c r="N48" s="740">
        <f>'Bihar N2O (Urban) 5'!N43</f>
        <v>205522.29614218918</v>
      </c>
      <c r="O48" s="740">
        <f>'Bihar N2O (Urban) 5'!O43</f>
        <v>211708.56490066866</v>
      </c>
      <c r="P48" s="741">
        <f>'Bihar N2O (Urban) 5'!P43</f>
        <v>217894.83365914805</v>
      </c>
    </row>
    <row r="49" spans="2:16" x14ac:dyDescent="0.3">
      <c r="B49" s="404" t="s">
        <v>140</v>
      </c>
      <c r="C49" s="740">
        <f>'Chandigarh N2O (Urban) 6'!C43</f>
        <v>14604.181926179999</v>
      </c>
      <c r="D49" s="740">
        <f>'Chandigarh N2O (Urban) 6'!D43</f>
        <v>14959.539396147502</v>
      </c>
      <c r="E49" s="740">
        <f>'Chandigarh N2O (Urban) 6'!E43</f>
        <v>15314.896866115003</v>
      </c>
      <c r="F49" s="740">
        <f>'Chandigarh N2O (Urban) 6'!F43</f>
        <v>15670.254336082504</v>
      </c>
      <c r="G49" s="740">
        <f>'Chandigarh N2O (Urban) 6'!G43</f>
        <v>15780.945976949999</v>
      </c>
      <c r="H49" s="740">
        <f>'Chandigarh N2O (Urban) 6'!H43</f>
        <v>16130.878142032501</v>
      </c>
      <c r="I49" s="740">
        <f>'Chandigarh N2O (Urban) 6'!I43</f>
        <v>15356.537976086998</v>
      </c>
      <c r="J49" s="740">
        <f>'Chandigarh N2O (Urban) 6'!J43</f>
        <v>15770.492548203036</v>
      </c>
      <c r="K49" s="740">
        <f>'Chandigarh N2O (Urban) 6'!K43</f>
        <v>16184.447120319081</v>
      </c>
      <c r="L49" s="740">
        <f>'Chandigarh N2O (Urban) 6'!L43</f>
        <v>16598.401692435124</v>
      </c>
      <c r="M49" s="740">
        <f>'Chandigarh N2O (Urban) 6'!M43</f>
        <v>17012.356264551163</v>
      </c>
      <c r="N49" s="740">
        <f>'Chandigarh N2O (Urban) 6'!N43</f>
        <v>17426.310836667202</v>
      </c>
      <c r="O49" s="740">
        <f>'Chandigarh N2O (Urban) 6'!O43</f>
        <v>17840.265408783242</v>
      </c>
      <c r="P49" s="741">
        <f>'Chandigarh N2O (Urban) 6'!P43</f>
        <v>18254.219980899281</v>
      </c>
    </row>
    <row r="50" spans="2:16" x14ac:dyDescent="0.3">
      <c r="B50" s="404" t="s">
        <v>192</v>
      </c>
      <c r="C50" s="740">
        <f>'Chhattisgarh N2O (Urban) 7'!C43</f>
        <v>65561.661865160975</v>
      </c>
      <c r="D50" s="740">
        <f>'Chhattisgarh N2O (Urban) 7'!D43</f>
        <v>67911.693271883996</v>
      </c>
      <c r="E50" s="740">
        <f>'Chhattisgarh N2O (Urban) 7'!E43</f>
        <v>70261.724678606974</v>
      </c>
      <c r="F50" s="740">
        <f>'Chhattisgarh N2O (Urban) 7'!F43</f>
        <v>72611.756085329995</v>
      </c>
      <c r="G50" s="740">
        <f>'Chhattisgarh N2O (Urban) 7'!G43</f>
        <v>72388.887550303509</v>
      </c>
      <c r="H50" s="740">
        <f>'Chhattisgarh N2O (Urban) 7'!H43</f>
        <v>74658.259251971991</v>
      </c>
      <c r="I50" s="740">
        <f>'Chhattisgarh N2O (Urban) 7'!I43</f>
        <v>78996.769922614505</v>
      </c>
      <c r="J50" s="740">
        <f>'Chhattisgarh N2O (Urban) 7'!J43</f>
        <v>82302.322134722883</v>
      </c>
      <c r="K50" s="740">
        <f>'Chhattisgarh N2O (Urban) 7'!K43</f>
        <v>85607.874346831275</v>
      </c>
      <c r="L50" s="740">
        <f>'Chhattisgarh N2O (Urban) 7'!L43</f>
        <v>88913.426558939667</v>
      </c>
      <c r="M50" s="740">
        <f>'Chhattisgarh N2O (Urban) 7'!M43</f>
        <v>92218.97877104803</v>
      </c>
      <c r="N50" s="740">
        <f>'Chhattisgarh N2O (Urban) 7'!N43</f>
        <v>95524.530983156408</v>
      </c>
      <c r="O50" s="740">
        <f>'Chhattisgarh N2O (Urban) 7'!O43</f>
        <v>98830.083195264786</v>
      </c>
      <c r="P50" s="741">
        <f>'Chhattisgarh N2O (Urban) 7'!P43</f>
        <v>102135.63540737319</v>
      </c>
    </row>
    <row r="51" spans="2:16" x14ac:dyDescent="0.3">
      <c r="B51" s="404" t="s">
        <v>208</v>
      </c>
      <c r="C51" s="740">
        <f>'DNH N2O (Urban) 8'!C43</f>
        <v>1221.0937590786</v>
      </c>
      <c r="D51" s="740">
        <f>'DNH N2O (Urban) 8'!D43</f>
        <v>1363.3784330429996</v>
      </c>
      <c r="E51" s="740">
        <f>'DNH N2O (Urban) 8'!E43</f>
        <v>1505.6631070073997</v>
      </c>
      <c r="F51" s="740">
        <f>'DNH N2O (Urban) 8'!F43</f>
        <v>1647.9477809717996</v>
      </c>
      <c r="G51" s="740">
        <f>'DNH N2O (Urban) 8'!G43</f>
        <v>1797.1312312557995</v>
      </c>
      <c r="H51" s="740">
        <f>'DNH N2O (Urban) 8'!H43</f>
        <v>1939.9642083953995</v>
      </c>
      <c r="I51" s="740">
        <f>'DNH N2O (Urban) 8'!I43</f>
        <v>2076.8006485325</v>
      </c>
      <c r="J51" s="740">
        <f>'DNH N2O (Urban) 8'!J43</f>
        <v>2530.0479961419992</v>
      </c>
      <c r="K51" s="740">
        <f>'DNH N2O (Urban) 8'!K43</f>
        <v>2983.2953437514971</v>
      </c>
      <c r="L51" s="740">
        <f>'DNH N2O (Urban) 8'!L43</f>
        <v>3436.5426913609954</v>
      </c>
      <c r="M51" s="740">
        <f>'DNH N2O (Urban) 8'!M43</f>
        <v>3889.7900389704942</v>
      </c>
      <c r="N51" s="740">
        <f>'DNH N2O (Urban) 8'!N43</f>
        <v>4343.037386579992</v>
      </c>
      <c r="O51" s="740">
        <f>'DNH N2O (Urban) 8'!O43</f>
        <v>4796.2847341894912</v>
      </c>
      <c r="P51" s="741">
        <f>'DNH N2O (Urban) 8'!P43</f>
        <v>5249.5320817989896</v>
      </c>
    </row>
    <row r="52" spans="2:16" x14ac:dyDescent="0.3">
      <c r="B52" s="404" t="s">
        <v>209</v>
      </c>
      <c r="C52" s="740">
        <f>'Daman N2O (Urban) 9'!C43</f>
        <v>1274.3577841456004</v>
      </c>
      <c r="D52" s="740">
        <f>'Daman N2O (Urban) 9'!D43</f>
        <v>1423.0671422659998</v>
      </c>
      <c r="E52" s="740">
        <f>'Daman N2O (Urban) 9'!E43</f>
        <v>1571.7765003864004</v>
      </c>
      <c r="F52" s="740">
        <f>'Daman N2O (Urban) 9'!F43</f>
        <v>1720.4858585068</v>
      </c>
      <c r="G52" s="740">
        <f>'Daman N2O (Urban) 9'!G43</f>
        <v>2094.9908572912</v>
      </c>
      <c r="H52" s="740">
        <f>'Daman N2O (Urban) 9'!H43</f>
        <v>2261.6640559408493</v>
      </c>
      <c r="I52" s="740">
        <f>'Daman N2O (Urban) 9'!I43</f>
        <v>2369.1650253315001</v>
      </c>
      <c r="J52" s="740">
        <f>'Daman N2O (Urban) 9'!J43</f>
        <v>2887.6439926436619</v>
      </c>
      <c r="K52" s="740">
        <f>'Daman N2O (Urban) 9'!K43</f>
        <v>3406.1229599558255</v>
      </c>
      <c r="L52" s="740">
        <f>'Daman N2O (Urban) 9'!L43</f>
        <v>3924.6019272679887</v>
      </c>
      <c r="M52" s="740">
        <f>'Daman N2O (Urban) 9'!M43</f>
        <v>4443.0808945801527</v>
      </c>
      <c r="N52" s="740">
        <f>'Daman N2O (Urban) 9'!N43</f>
        <v>4961.5598618923141</v>
      </c>
      <c r="O52" s="740">
        <f>'Daman N2O (Urban) 9'!O43</f>
        <v>5480.038829204479</v>
      </c>
      <c r="P52" s="741">
        <f>'Daman N2O (Urban) 9'!P43</f>
        <v>5998.5177965166422</v>
      </c>
    </row>
    <row r="53" spans="2:16" x14ac:dyDescent="0.3">
      <c r="B53" s="404" t="s">
        <v>193</v>
      </c>
      <c r="C53" s="740">
        <f>'Delhi N2O (Urban) 10'!C43</f>
        <v>218072.63517868842</v>
      </c>
      <c r="D53" s="740">
        <f>'Delhi N2O (Urban) 10'!D43</f>
        <v>223357.15010235555</v>
      </c>
      <c r="E53" s="740">
        <f>'Delhi N2O (Urban) 10'!E43</f>
        <v>228641.66502602265</v>
      </c>
      <c r="F53" s="740">
        <f>'Delhi N2O (Urban) 10'!F43</f>
        <v>233926.17994968977</v>
      </c>
      <c r="G53" s="740">
        <f>'Delhi N2O (Urban) 10'!G43</f>
        <v>208772.79242617605</v>
      </c>
      <c r="H53" s="740">
        <f>'Delhi N2O (Urban) 10'!H43</f>
        <v>213384.88946396054</v>
      </c>
      <c r="I53" s="740">
        <f>'Delhi N2O (Urban) 10'!I43</f>
        <v>241834.04016595444</v>
      </c>
      <c r="J53" s="740">
        <f>'Delhi N2O (Urban) 10'!J43</f>
        <v>248323.38106085177</v>
      </c>
      <c r="K53" s="740">
        <f>'Delhi N2O (Urban) 10'!K43</f>
        <v>254812.72195574909</v>
      </c>
      <c r="L53" s="740">
        <f>'Delhi N2O (Urban) 10'!L43</f>
        <v>261302.06285064638</v>
      </c>
      <c r="M53" s="740">
        <f>'Delhi N2O (Urban) 10'!M43</f>
        <v>267791.40374554368</v>
      </c>
      <c r="N53" s="740">
        <f>'Delhi N2O (Urban) 10'!N43</f>
        <v>274280.74464044097</v>
      </c>
      <c r="O53" s="740">
        <f>'Delhi N2O (Urban) 10'!O43</f>
        <v>280770.08553533826</v>
      </c>
      <c r="P53" s="741">
        <f>'Delhi N2O (Urban) 10'!P43</f>
        <v>287259.42643023562</v>
      </c>
    </row>
    <row r="54" spans="2:16" x14ac:dyDescent="0.3">
      <c r="B54" s="404" t="s">
        <v>145</v>
      </c>
      <c r="C54" s="740">
        <f>'Goa N2O (Urban) 11'!C43</f>
        <v>8951.1181891779979</v>
      </c>
      <c r="D54" s="740">
        <f>'Goa N2O (Urban) 11'!D43</f>
        <v>9227.5086283049986</v>
      </c>
      <c r="E54" s="740">
        <f>'Goa N2O (Urban) 11'!E43</f>
        <v>9503.8990674319994</v>
      </c>
      <c r="F54" s="740">
        <f>'Goa N2O (Urban) 11'!F43</f>
        <v>9780.2895065589964</v>
      </c>
      <c r="G54" s="740">
        <f>'Goa N2O (Urban) 11'!G43</f>
        <v>12485.261166612294</v>
      </c>
      <c r="H54" s="740">
        <f>'Goa N2O (Urban) 11'!H43</f>
        <v>12828.39695646464</v>
      </c>
      <c r="I54" s="740">
        <f>'Goa N2O (Urban) 11'!I43</f>
        <v>13577.852522552999</v>
      </c>
      <c r="J54" s="740">
        <f>'Goa N2O (Urban) 11'!J43</f>
        <v>14056.18553224023</v>
      </c>
      <c r="K54" s="740">
        <f>'Goa N2O (Urban) 11'!K43</f>
        <v>14534.518541927462</v>
      </c>
      <c r="L54" s="740">
        <f>'Goa N2O (Urban) 11'!L43</f>
        <v>15012.851551614693</v>
      </c>
      <c r="M54" s="740">
        <f>'Goa N2O (Urban) 11'!M43</f>
        <v>15491.184561301923</v>
      </c>
      <c r="N54" s="740">
        <f>'Goa N2O (Urban) 11'!N43</f>
        <v>15969.517570989157</v>
      </c>
      <c r="O54" s="740">
        <f>'Goa N2O (Urban) 11'!O43</f>
        <v>16447.850580676382</v>
      </c>
      <c r="P54" s="741">
        <f>'Goa N2O (Urban) 11'!P43</f>
        <v>16926.18359036362</v>
      </c>
    </row>
    <row r="55" spans="2:16" x14ac:dyDescent="0.3">
      <c r="B55" s="404" t="s">
        <v>146</v>
      </c>
      <c r="C55" s="740">
        <f>'Gujarat N2O (Urban) 12'!C43</f>
        <v>308897.06209182477</v>
      </c>
      <c r="D55" s="740">
        <f>'Gujarat N2O (Urban) 12'!D43</f>
        <v>318617.52794171864</v>
      </c>
      <c r="E55" s="740">
        <f>'Gujarat N2O (Urban) 12'!E43</f>
        <v>328337.99379161227</v>
      </c>
      <c r="F55" s="740">
        <f>'Gujarat N2O (Urban) 12'!F43</f>
        <v>338058.45964150596</v>
      </c>
      <c r="G55" s="740">
        <f>'Gujarat N2O (Urban) 12'!G43</f>
        <v>332908.79691454233</v>
      </c>
      <c r="H55" s="740">
        <f>'Gujarat N2O (Urban) 12'!H43</f>
        <v>342213.6407516569</v>
      </c>
      <c r="I55" s="740">
        <f>'Gujarat N2O (Urban) 12'!I43</f>
        <v>353761.53781768813</v>
      </c>
      <c r="J55" s="740">
        <f>'Gujarat N2O (Urban) 12'!J43</f>
        <v>366496.84665962477</v>
      </c>
      <c r="K55" s="740">
        <f>'Gujarat N2O (Urban) 12'!K43</f>
        <v>379232.15550156153</v>
      </c>
      <c r="L55" s="740">
        <f>'Gujarat N2O (Urban) 12'!L43</f>
        <v>391967.46434349834</v>
      </c>
      <c r="M55" s="740">
        <f>'Gujarat N2O (Urban) 12'!M43</f>
        <v>404702.77318543493</v>
      </c>
      <c r="N55" s="740">
        <f>'Gujarat N2O (Urban) 12'!N43</f>
        <v>417438.08202737174</v>
      </c>
      <c r="O55" s="740">
        <f>'Gujarat N2O (Urban) 12'!O43</f>
        <v>430173.39086930844</v>
      </c>
      <c r="P55" s="741">
        <f>'Gujarat N2O (Urban) 12'!P43</f>
        <v>442908.69971124525</v>
      </c>
    </row>
    <row r="56" spans="2:16" x14ac:dyDescent="0.3">
      <c r="B56" s="404" t="s">
        <v>147</v>
      </c>
      <c r="C56" s="740">
        <f>'Haryana N2O (Urban) 13'!C43</f>
        <v>108524.62501225401</v>
      </c>
      <c r="D56" s="740">
        <f>'Haryana N2O (Urban) 13'!D43</f>
        <v>112631.25656642752</v>
      </c>
      <c r="E56" s="740">
        <f>'Haryana N2O (Urban) 13'!E43</f>
        <v>116737.88812060106</v>
      </c>
      <c r="F56" s="740">
        <f>'Haryana N2O (Urban) 13'!F43</f>
        <v>120844.51967477455</v>
      </c>
      <c r="G56" s="740">
        <f>'Haryana N2O (Urban) 13'!G43</f>
        <v>126087.07078557482</v>
      </c>
      <c r="H56" s="740">
        <f>'Haryana N2O (Urban) 13'!H43</f>
        <v>130231.03535387719</v>
      </c>
      <c r="I56" s="740">
        <f>'Haryana N2O (Urban) 13'!I43</f>
        <v>143289.31195632898</v>
      </c>
      <c r="J56" s="740">
        <f>'Haryana N2O (Urban) 13'!J43</f>
        <v>149678.5471039718</v>
      </c>
      <c r="K56" s="740">
        <f>'Haryana N2O (Urban) 13'!K43</f>
        <v>156067.78225161458</v>
      </c>
      <c r="L56" s="740">
        <f>'Haryana N2O (Urban) 13'!L43</f>
        <v>162457.01739925737</v>
      </c>
      <c r="M56" s="740">
        <f>'Haryana N2O (Urban) 13'!M43</f>
        <v>168846.25254690013</v>
      </c>
      <c r="N56" s="740">
        <f>'Haryana N2O (Urban) 13'!N43</f>
        <v>175235.48769454288</v>
      </c>
      <c r="O56" s="740">
        <f>'Haryana N2O (Urban) 13'!O43</f>
        <v>181624.72284218567</v>
      </c>
      <c r="P56" s="741">
        <f>'Haryana N2O (Urban) 13'!P43</f>
        <v>188013.95798982843</v>
      </c>
    </row>
    <row r="57" spans="2:16" x14ac:dyDescent="0.3">
      <c r="B57" s="404" t="s">
        <v>148</v>
      </c>
      <c r="C57" s="740">
        <f>'Himachal Pradesh N2O (Urban) 14'!C43</f>
        <v>10632.281855084999</v>
      </c>
      <c r="D57" s="740">
        <f>'Himachal Pradesh N2O (Urban) 14'!D43</f>
        <v>10788.498934537498</v>
      </c>
      <c r="E57" s="740">
        <f>'Himachal Pradesh N2O (Urban) 14'!E43</f>
        <v>10944.716013989999</v>
      </c>
      <c r="F57" s="740">
        <f>'Himachal Pradesh N2O (Urban) 14'!F43</f>
        <v>11100.933093442498</v>
      </c>
      <c r="G57" s="740">
        <f>'Himachal Pradesh N2O (Urban) 14'!G43</f>
        <v>11073.700318225598</v>
      </c>
      <c r="H57" s="740">
        <f>'Himachal Pradesh N2O (Urban) 14'!H43</f>
        <v>11227.371637864797</v>
      </c>
      <c r="I57" s="740">
        <f>'Himachal Pradesh N2O (Urban) 14'!I43</f>
        <v>12400.880391196</v>
      </c>
      <c r="J57" s="740">
        <f>'Himachal Pradesh N2O (Urban) 14'!J43</f>
        <v>12594.459812105981</v>
      </c>
      <c r="K57" s="740">
        <f>'Himachal Pradesh N2O (Urban) 14'!K43</f>
        <v>12788.039233015963</v>
      </c>
      <c r="L57" s="740">
        <f>'Himachal Pradesh N2O (Urban) 14'!L43</f>
        <v>12981.618653925949</v>
      </c>
      <c r="M57" s="740">
        <f>'Himachal Pradesh N2O (Urban) 14'!M43</f>
        <v>13175.198074835927</v>
      </c>
      <c r="N57" s="740">
        <f>'Himachal Pradesh N2O (Urban) 14'!N43</f>
        <v>13368.777495745911</v>
      </c>
      <c r="O57" s="740">
        <f>'Himachal Pradesh N2O (Urban) 14'!O43</f>
        <v>13562.356916655894</v>
      </c>
      <c r="P57" s="741">
        <f>'Himachal Pradesh N2O (Urban) 14'!P43</f>
        <v>13755.936337565874</v>
      </c>
    </row>
    <row r="58" spans="2:16" x14ac:dyDescent="0.3">
      <c r="B58" s="404" t="s">
        <v>194</v>
      </c>
      <c r="C58" s="740">
        <f>'Jammu N2O (Urban) 15'!C43</f>
        <v>43925.369198673594</v>
      </c>
      <c r="D58" s="740">
        <f>'Jammu N2O (Urban) 15'!D43</f>
        <v>45321.771029039992</v>
      </c>
      <c r="E58" s="740">
        <f>'Jammu N2O (Urban) 15'!E43</f>
        <v>46718.172859406397</v>
      </c>
      <c r="F58" s="740">
        <f>'Jammu N2O (Urban) 15'!F43</f>
        <v>48114.574689772795</v>
      </c>
      <c r="G58" s="740">
        <f>'Jammu N2O (Urban) 15'!G43</f>
        <v>50684.030702397402</v>
      </c>
      <c r="H58" s="740">
        <f>'Jammu N2O (Urban) 15'!H43</f>
        <v>52113.517216653207</v>
      </c>
      <c r="I58" s="740">
        <f>'Jammu N2O (Urban) 15'!I43</f>
        <v>55508.668672347005</v>
      </c>
      <c r="J58" s="740">
        <f>'Jammu N2O (Urban) 15'!J43</f>
        <v>57530.392406143772</v>
      </c>
      <c r="K58" s="740">
        <f>'Jammu N2O (Urban) 15'!K43</f>
        <v>59552.116139940517</v>
      </c>
      <c r="L58" s="740">
        <f>'Jammu N2O (Urban) 15'!L43</f>
        <v>61573.839873737277</v>
      </c>
      <c r="M58" s="740">
        <f>'Jammu N2O (Urban) 15'!M43</f>
        <v>63595.563607534015</v>
      </c>
      <c r="N58" s="740">
        <f>'Jammu N2O (Urban) 15'!N43</f>
        <v>65617.287341330783</v>
      </c>
      <c r="O58" s="740">
        <f>'Jammu N2O (Urban) 15'!O43</f>
        <v>67639.011075127535</v>
      </c>
      <c r="P58" s="741">
        <f>'Jammu N2O (Urban) 15'!P43</f>
        <v>69660.734808924317</v>
      </c>
    </row>
    <row r="59" spans="2:16" x14ac:dyDescent="0.3">
      <c r="B59" s="404" t="s">
        <v>150</v>
      </c>
      <c r="C59" s="740">
        <f>'Jharkhand N2O (Urban) 16'!C43</f>
        <v>117116.11231281501</v>
      </c>
      <c r="D59" s="740">
        <f>'Jharkhand N2O (Urban) 16'!D43</f>
        <v>120471.25905963501</v>
      </c>
      <c r="E59" s="740">
        <f>'Jharkhand N2O (Urban) 16'!E43</f>
        <v>123826.40580645502</v>
      </c>
      <c r="F59" s="740">
        <f>'Jharkhand N2O (Urban) 16'!F43</f>
        <v>127181.55255327502</v>
      </c>
      <c r="G59" s="740">
        <f>'Jharkhand N2O (Urban) 16'!G43</f>
        <v>110721.41616892949</v>
      </c>
      <c r="H59" s="740">
        <f>'Jharkhand N2O (Urban) 16'!H43</f>
        <v>113567.2564671315</v>
      </c>
      <c r="I59" s="740">
        <f>'Jharkhand N2O (Urban) 16'!I43</f>
        <v>116511.83560907001</v>
      </c>
      <c r="J59" s="740">
        <f>'Jharkhand N2O (Urban) 16'!J43</f>
        <v>120281.66371864933</v>
      </c>
      <c r="K59" s="740">
        <f>'Jharkhand N2O (Urban) 16'!K43</f>
        <v>124051.49182822865</v>
      </c>
      <c r="L59" s="740">
        <f>'Jharkhand N2O (Urban) 16'!L43</f>
        <v>127821.31993780803</v>
      </c>
      <c r="M59" s="740">
        <f>'Jharkhand N2O (Urban) 16'!M43</f>
        <v>131591.14804738734</v>
      </c>
      <c r="N59" s="740">
        <f>'Jharkhand N2O (Urban) 16'!N43</f>
        <v>135360.97615696667</v>
      </c>
      <c r="O59" s="740">
        <f>'Jharkhand N2O (Urban) 16'!O43</f>
        <v>139130.80426654607</v>
      </c>
      <c r="P59" s="741">
        <f>'Jharkhand N2O (Urban) 16'!P43</f>
        <v>142900.63237612534</v>
      </c>
    </row>
    <row r="60" spans="2:16" x14ac:dyDescent="0.3">
      <c r="B60" s="404" t="s">
        <v>151</v>
      </c>
      <c r="C60" s="740">
        <f>'Karnataka N2O (Urban) 17'!C43</f>
        <v>262836.51797292125</v>
      </c>
      <c r="D60" s="740">
        <f>'Karnataka N2O (Urban) 17'!D43</f>
        <v>270196.96491384302</v>
      </c>
      <c r="E60" s="740">
        <f>'Karnataka N2O (Urban) 17'!E43</f>
        <v>277557.4118547648</v>
      </c>
      <c r="F60" s="740">
        <f>'Karnataka N2O (Urban) 17'!F43</f>
        <v>284917.85879568668</v>
      </c>
      <c r="G60" s="740">
        <f>'Karnataka N2O (Urban) 17'!G43</f>
        <v>302636.82806635415</v>
      </c>
      <c r="H60" s="740">
        <f>'Karnataka N2O (Urban) 17'!H43</f>
        <v>310258.13375901361</v>
      </c>
      <c r="I60" s="740">
        <f>'Karnataka N2O (Urban) 17'!I43</f>
        <v>326407.19499662996</v>
      </c>
      <c r="J60" s="740">
        <f>'Karnataka N2O (Urban) 17'!J43</f>
        <v>336700.92715482402</v>
      </c>
      <c r="K60" s="740">
        <f>'Karnataka N2O (Urban) 17'!K43</f>
        <v>346994.65931301803</v>
      </c>
      <c r="L60" s="740">
        <f>'Karnataka N2O (Urban) 17'!L43</f>
        <v>357288.39147121191</v>
      </c>
      <c r="M60" s="740">
        <f>'Karnataka N2O (Urban) 17'!M43</f>
        <v>367582.12362940604</v>
      </c>
      <c r="N60" s="740">
        <f>'Karnataka N2O (Urban) 17'!N43</f>
        <v>377875.8557876001</v>
      </c>
      <c r="O60" s="740">
        <f>'Karnataka N2O (Urban) 17'!O43</f>
        <v>388169.58794579399</v>
      </c>
      <c r="P60" s="741">
        <f>'Karnataka N2O (Urban) 17'!P43</f>
        <v>398463.32010398799</v>
      </c>
    </row>
    <row r="61" spans="2:16" x14ac:dyDescent="0.3">
      <c r="B61" s="404" t="s">
        <v>152</v>
      </c>
      <c r="C61" s="740">
        <f>'Kerala N2O (Urban) 18'!C43</f>
        <v>159973.59749110739</v>
      </c>
      <c r="D61" s="740">
        <f>'Kerala N2O (Urban) 18'!D43</f>
        <v>170796.46791334046</v>
      </c>
      <c r="E61" s="740">
        <f>'Kerala N2O (Urban) 18'!E43</f>
        <v>181619.33833557356</v>
      </c>
      <c r="F61" s="740">
        <f>'Kerala N2O (Urban) 18'!F43</f>
        <v>192442.20875780669</v>
      </c>
      <c r="G61" s="740">
        <f>'Kerala N2O (Urban) 18'!G43</f>
        <v>204161.30968788825</v>
      </c>
      <c r="H61" s="740">
        <f>'Kerala N2O (Urban) 18'!H43</f>
        <v>215031.89999734459</v>
      </c>
      <c r="I61" s="740">
        <f>'Kerala N2O (Urban) 18'!I43</f>
        <v>237009.19746850495</v>
      </c>
      <c r="J61" s="740">
        <f>'Kerala N2O (Urban) 18'!J43</f>
        <v>258993.02777055427</v>
      </c>
      <c r="K61" s="740">
        <f>'Kerala N2O (Urban) 18'!K43</f>
        <v>280976.85807260359</v>
      </c>
      <c r="L61" s="740">
        <f>'Kerala N2O (Urban) 18'!L43</f>
        <v>302960.68837465293</v>
      </c>
      <c r="M61" s="740">
        <f>'Kerala N2O (Urban) 18'!M43</f>
        <v>324944.51867670228</v>
      </c>
      <c r="N61" s="740">
        <f>'Kerala N2O (Urban) 18'!N43</f>
        <v>346928.34897875151</v>
      </c>
      <c r="O61" s="740">
        <f>'Kerala N2O (Urban) 18'!O43</f>
        <v>368912.17928080092</v>
      </c>
      <c r="P61" s="741">
        <f>'Kerala N2O (Urban) 18'!P43</f>
        <v>390896.00958285021</v>
      </c>
    </row>
    <row r="62" spans="2:16" x14ac:dyDescent="0.3">
      <c r="B62" s="404" t="s">
        <v>153</v>
      </c>
      <c r="C62" s="740">
        <f>'Lakshadweep N2O (Urban) 19'!C43</f>
        <v>647.22068844400019</v>
      </c>
      <c r="D62" s="740">
        <f>'Lakshadweep N2O (Urban) 19'!D43</f>
        <v>688.86503450600003</v>
      </c>
      <c r="E62" s="740">
        <f>'Lakshadweep N2O (Urban) 19'!E43</f>
        <v>730.50938056799987</v>
      </c>
      <c r="F62" s="740">
        <f>'Lakshadweep N2O (Urban) 19'!F43</f>
        <v>772.15372663000016</v>
      </c>
      <c r="G62" s="740">
        <f>'Lakshadweep N2O (Urban) 19'!G43</f>
        <v>780.26868282550004</v>
      </c>
      <c r="H62" s="740">
        <f>'Lakshadweep N2O (Urban) 19'!H43</f>
        <v>820.19723529974976</v>
      </c>
      <c r="I62" s="740">
        <f>'Lakshadweep N2O (Urban) 19'!I43</f>
        <v>870.77556082000012</v>
      </c>
      <c r="J62" s="740">
        <f>'Lakshadweep N2O (Urban) 19'!J43</f>
        <v>946.22211022690237</v>
      </c>
      <c r="K62" s="740">
        <f>'Lakshadweep N2O (Urban) 19'!K43</f>
        <v>1021.6686596338043</v>
      </c>
      <c r="L62" s="740">
        <f>'Lakshadweep N2O (Urban) 19'!L43</f>
        <v>1097.1152090407065</v>
      </c>
      <c r="M62" s="740">
        <f>'Lakshadweep N2O (Urban) 19'!M43</f>
        <v>1172.5617584476088</v>
      </c>
      <c r="N62" s="740">
        <f>'Lakshadweep N2O (Urban) 19'!N43</f>
        <v>1248.008307854511</v>
      </c>
      <c r="O62" s="740">
        <f>'Lakshadweep N2O (Urban) 19'!O43</f>
        <v>1323.4548572614128</v>
      </c>
      <c r="P62" s="741">
        <f>'Lakshadweep N2O (Urban) 19'!P43</f>
        <v>1398.9014066683151</v>
      </c>
    </row>
    <row r="63" spans="2:16" x14ac:dyDescent="0.3">
      <c r="B63" s="404" t="s">
        <v>154</v>
      </c>
      <c r="C63" s="740">
        <f>'Madhya Pradesh N2O (Urban) 20'!C43</f>
        <v>255100.58930657405</v>
      </c>
      <c r="D63" s="740">
        <f>'Madhya Pradesh N2O (Urban) 20'!D43</f>
        <v>261043.83119264999</v>
      </c>
      <c r="E63" s="740">
        <f>'Madhya Pradesh N2O (Urban) 20'!E43</f>
        <v>266987.07307872601</v>
      </c>
      <c r="F63" s="740">
        <f>'Madhya Pradesh N2O (Urban) 20'!F43</f>
        <v>272930.314964802</v>
      </c>
      <c r="G63" s="740">
        <f>'Madhya Pradesh N2O (Urban) 20'!G43</f>
        <v>270967.34776489943</v>
      </c>
      <c r="H63" s="740">
        <f>'Madhya Pradesh N2O (Urban) 20'!H43</f>
        <v>276742.09567997843</v>
      </c>
      <c r="I63" s="740">
        <f>'Madhya Pradesh N2O (Urban) 20'!I43</f>
        <v>302500.35154165747</v>
      </c>
      <c r="J63" s="740">
        <f>'Madhya Pradesh N2O (Urban) 20'!J43</f>
        <v>310272.15477958944</v>
      </c>
      <c r="K63" s="740">
        <f>'Madhya Pradesh N2O (Urban) 20'!K43</f>
        <v>318043.95801752131</v>
      </c>
      <c r="L63" s="740">
        <f>'Madhya Pradesh N2O (Urban) 20'!L43</f>
        <v>325815.76125545317</v>
      </c>
      <c r="M63" s="740">
        <f>'Madhya Pradesh N2O (Urban) 20'!M43</f>
        <v>333587.56449338509</v>
      </c>
      <c r="N63" s="740">
        <f>'Madhya Pradesh N2O (Urban) 20'!N43</f>
        <v>341359.36773131695</v>
      </c>
      <c r="O63" s="740">
        <f>'Madhya Pradesh N2O (Urban) 20'!O43</f>
        <v>349131.17096924892</v>
      </c>
      <c r="P63" s="741">
        <f>'Madhya Pradesh N2O (Urban) 20'!P43</f>
        <v>356902.97420718073</v>
      </c>
    </row>
    <row r="64" spans="2:16" x14ac:dyDescent="0.3">
      <c r="B64" s="404" t="s">
        <v>155</v>
      </c>
      <c r="C64" s="740">
        <f>'Maharashtra N2O (Urban) 21'!C43</f>
        <v>583459.34809697466</v>
      </c>
      <c r="D64" s="740">
        <f>'Maharashtra N2O (Urban) 21'!D43</f>
        <v>596061.93307923339</v>
      </c>
      <c r="E64" s="740">
        <f>'Maharashtra N2O (Urban) 21'!E43</f>
        <v>608664.51806149213</v>
      </c>
      <c r="F64" s="740">
        <f>'Maharashtra N2O (Urban) 21'!F43</f>
        <v>621267.10304375074</v>
      </c>
      <c r="G64" s="740">
        <f>'Maharashtra N2O (Urban) 21'!G43</f>
        <v>678277.06540211185</v>
      </c>
      <c r="H64" s="740">
        <f>'Maharashtra N2O (Urban) 21'!H43</f>
        <v>691762.55700980709</v>
      </c>
      <c r="I64" s="740">
        <f>'Maharashtra N2O (Urban) 21'!I43</f>
        <v>736241.01218903391</v>
      </c>
      <c r="J64" s="740">
        <f>'Maharashtra N2O (Urban) 21'!J43</f>
        <v>753647.55414176418</v>
      </c>
      <c r="K64" s="740">
        <f>'Maharashtra N2O (Urban) 21'!K43</f>
        <v>771054.09609449469</v>
      </c>
      <c r="L64" s="740">
        <f>'Maharashtra N2O (Urban) 21'!L43</f>
        <v>788460.63804722496</v>
      </c>
      <c r="M64" s="740">
        <f>'Maharashtra N2O (Urban) 21'!M43</f>
        <v>805867.179999955</v>
      </c>
      <c r="N64" s="740">
        <f>'Maharashtra N2O (Urban) 21'!N43</f>
        <v>823273.72195268527</v>
      </c>
      <c r="O64" s="740">
        <f>'Maharashtra N2O (Urban) 21'!O43</f>
        <v>840680.26390541543</v>
      </c>
      <c r="P64" s="741">
        <f>'Maharashtra N2O (Urban) 21'!P43</f>
        <v>858086.80585814582</v>
      </c>
    </row>
    <row r="65" spans="2:16" x14ac:dyDescent="0.3">
      <c r="B65" s="404" t="s">
        <v>156</v>
      </c>
      <c r="C65" s="740">
        <f>'Manipur N2O (Urban) 22'!C43</f>
        <v>8876.9000581799974</v>
      </c>
      <c r="D65" s="740">
        <f>'Manipur N2O (Urban) 22'!D43</f>
        <v>9214.3188233249984</v>
      </c>
      <c r="E65" s="740">
        <f>'Manipur N2O (Urban) 22'!E43</f>
        <v>9551.7375884699959</v>
      </c>
      <c r="F65" s="740">
        <f>'Manipur N2O (Urban) 22'!F43</f>
        <v>9889.1563536149952</v>
      </c>
      <c r="G65" s="740">
        <f>'Manipur N2O (Urban) 22'!G43</f>
        <v>9048.0840812647984</v>
      </c>
      <c r="H65" s="740">
        <f>'Manipur N2O (Urban) 22'!H43</f>
        <v>9346.6193506169002</v>
      </c>
      <c r="I65" s="740">
        <f>'Manipur N2O (Urban) 22'!I43</f>
        <v>9728.2130020570003</v>
      </c>
      <c r="J65" s="740">
        <f>'Manipur N2O (Urban) 22'!J43</f>
        <v>10164.294243054606</v>
      </c>
      <c r="K65" s="740">
        <f>'Manipur N2O (Urban) 22'!K43</f>
        <v>10600.375484052211</v>
      </c>
      <c r="L65" s="740">
        <f>'Manipur N2O (Urban) 22'!L43</f>
        <v>11036.456725049817</v>
      </c>
      <c r="M65" s="746">
        <f>'Manipur N2O (Urban) 22'!M43</f>
        <v>11472.537966047423</v>
      </c>
      <c r="N65" s="746">
        <f>'Manipur N2O (Urban) 22'!N43</f>
        <v>11908.619207045031</v>
      </c>
      <c r="O65" s="746">
        <f>'Manipur N2O (Urban) 22'!O43</f>
        <v>12344.700448042635</v>
      </c>
      <c r="P65" s="747">
        <f>'Manipur N2O (Urban) 22'!P43</f>
        <v>12780.781689040243</v>
      </c>
    </row>
    <row r="66" spans="2:16" x14ac:dyDescent="0.3">
      <c r="B66" s="404" t="s">
        <v>157</v>
      </c>
      <c r="C66" s="740">
        <f>'Meghalaya N2O (Urban) 23'!C43</f>
        <v>6432.0320617828029</v>
      </c>
      <c r="D66" s="740">
        <f>'Meghalaya N2O (Urban) 23'!D43</f>
        <v>6610.0606591690021</v>
      </c>
      <c r="E66" s="740">
        <f>'Meghalaya N2O (Urban) 23'!E43</f>
        <v>6788.0892565552022</v>
      </c>
      <c r="F66" s="740">
        <f>'Meghalaya N2O (Urban) 23'!F43</f>
        <v>6966.1178539414032</v>
      </c>
      <c r="G66" s="740">
        <f>'Meghalaya N2O (Urban) 23'!G43</f>
        <v>6021.6965642119021</v>
      </c>
      <c r="H66" s="740">
        <f>'Meghalaya N2O (Urban) 23'!H43</f>
        <v>6171.7542653684523</v>
      </c>
      <c r="I66" s="740">
        <f>'Meghalaya N2O (Urban) 23'!I43</f>
        <v>7092.5838827250009</v>
      </c>
      <c r="J66" s="740">
        <f>'Meghalaya N2O (Urban) 23'!J43</f>
        <v>7313.3357943502333</v>
      </c>
      <c r="K66" s="740">
        <f>'Meghalaya N2O (Urban) 23'!K43</f>
        <v>7534.0877059754685</v>
      </c>
      <c r="L66" s="740">
        <f>'Meghalaya N2O (Urban) 23'!L43</f>
        <v>7754.8396176007027</v>
      </c>
      <c r="M66" s="740">
        <f>'Meghalaya N2O (Urban) 23'!M43</f>
        <v>7975.5915292259342</v>
      </c>
      <c r="N66" s="740">
        <f>'Meghalaya N2O (Urban) 23'!N43</f>
        <v>8196.3434408511694</v>
      </c>
      <c r="O66" s="740">
        <f>'Meghalaya N2O (Urban) 23'!O43</f>
        <v>8417.0953524764045</v>
      </c>
      <c r="P66" s="741">
        <f>'Meghalaya N2O (Urban) 23'!P43</f>
        <v>8637.8472641016378</v>
      </c>
    </row>
    <row r="67" spans="2:16" x14ac:dyDescent="0.3">
      <c r="B67" s="404" t="s">
        <v>158</v>
      </c>
      <c r="C67" s="740">
        <f>'Mizoram N2O (Urban) 24'!C43</f>
        <v>8301.2905564159973</v>
      </c>
      <c r="D67" s="740">
        <f>'Mizoram N2O (Urban) 24'!D43</f>
        <v>8521.337557017996</v>
      </c>
      <c r="E67" s="740">
        <f>'Mizoram N2O (Urban) 24'!E43</f>
        <v>8741.3845576200001</v>
      </c>
      <c r="F67" s="740">
        <f>'Mizoram N2O (Urban) 24'!F43</f>
        <v>8961.4315582219988</v>
      </c>
      <c r="G67" s="740">
        <f>'Mizoram N2O (Urban) 24'!G43</f>
        <v>7633.1227071879994</v>
      </c>
      <c r="H67" s="740">
        <f>'Mizoram N2O (Urban) 24'!H43</f>
        <v>7816.0611899369997</v>
      </c>
      <c r="I67" s="740">
        <f>'Mizoram N2O (Urban) 24'!I43</f>
        <v>8063.0486024494994</v>
      </c>
      <c r="J67" s="740">
        <f>'Mizoram N2O (Urban) 24'!J43</f>
        <v>8302.1302817235483</v>
      </c>
      <c r="K67" s="740">
        <f>'Mizoram N2O (Urban) 24'!K43</f>
        <v>8541.2119609975944</v>
      </c>
      <c r="L67" s="740">
        <f>'Mizoram N2O (Urban) 24'!L43</f>
        <v>8780.2936402716441</v>
      </c>
      <c r="M67" s="740">
        <f>'Mizoram N2O (Urban) 24'!M43</f>
        <v>9019.3753195456884</v>
      </c>
      <c r="N67" s="740">
        <f>'Mizoram N2O (Urban) 24'!N43</f>
        <v>9258.4569988197363</v>
      </c>
      <c r="O67" s="740">
        <f>'Mizoram N2O (Urban) 24'!O43</f>
        <v>9497.5386780937824</v>
      </c>
      <c r="P67" s="741">
        <f>'Mizoram N2O (Urban) 24'!P43</f>
        <v>9736.6203573678322</v>
      </c>
    </row>
    <row r="68" spans="2:16" x14ac:dyDescent="0.3">
      <c r="B68" s="404" t="s">
        <v>159</v>
      </c>
      <c r="C68" s="740">
        <f>'Nagaland N2O (Urban) 25'!C43</f>
        <v>7984.9103193222027</v>
      </c>
      <c r="D68" s="740">
        <f>'Nagaland N2O (Urban) 25'!D43</f>
        <v>8404.6667420155009</v>
      </c>
      <c r="E68" s="740">
        <f>'Nagaland N2O (Urban) 25'!E43</f>
        <v>8824.4231647088018</v>
      </c>
      <c r="F68" s="740">
        <f>'Nagaland N2O (Urban) 25'!F43</f>
        <v>9244.1795874021027</v>
      </c>
      <c r="G68" s="740">
        <f>'Nagaland N2O (Urban) 25'!G43</f>
        <v>7676.2252204682027</v>
      </c>
      <c r="H68" s="740">
        <f>'Nagaland N2O (Urban) 25'!H43</f>
        <v>8009.6447334871036</v>
      </c>
      <c r="I68" s="740">
        <f>'Nagaland N2O (Urban) 25'!I43</f>
        <v>8101.4422836599988</v>
      </c>
      <c r="J68" s="740">
        <f>'Nagaland N2O (Urban) 25'!J43</f>
        <v>8640.7214858593998</v>
      </c>
      <c r="K68" s="740">
        <f>'Nagaland N2O (Urban) 25'!K43</f>
        <v>9180.0006880588007</v>
      </c>
      <c r="L68" s="740">
        <f>'Nagaland N2O (Urban) 25'!L43</f>
        <v>9719.2798902581981</v>
      </c>
      <c r="M68" s="740">
        <f>'Nagaland N2O (Urban) 25'!M43</f>
        <v>10258.559092457597</v>
      </c>
      <c r="N68" s="740">
        <f>'Nagaland N2O (Urban) 25'!N43</f>
        <v>10797.838294657002</v>
      </c>
      <c r="O68" s="740">
        <f>'Nagaland N2O (Urban) 25'!O43</f>
        <v>11337.117496856401</v>
      </c>
      <c r="P68" s="741">
        <f>'Nagaland N2O (Urban) 25'!P43</f>
        <v>11876.396699055798</v>
      </c>
    </row>
    <row r="69" spans="2:16" x14ac:dyDescent="0.3">
      <c r="B69" s="404" t="s">
        <v>160</v>
      </c>
      <c r="C69" s="740">
        <f>'Odisha N2O (Urban) 26'!C43</f>
        <v>83981.924097667201</v>
      </c>
      <c r="D69" s="740">
        <f>'Odisha N2O (Urban) 26'!D43</f>
        <v>86024.401558392012</v>
      </c>
      <c r="E69" s="740">
        <f>'Odisha N2O (Urban) 26'!E43</f>
        <v>88066.879019116794</v>
      </c>
      <c r="F69" s="740">
        <f>'Odisha N2O (Urban) 26'!F43</f>
        <v>90109.356479841561</v>
      </c>
      <c r="G69" s="740">
        <f>'Odisha N2O (Urban) 26'!G43</f>
        <v>92235.304804642961</v>
      </c>
      <c r="H69" s="740">
        <f>'Odisha N2O (Urban) 26'!H43</f>
        <v>94279.632335531496</v>
      </c>
      <c r="I69" s="740">
        <f>'Odisha N2O (Urban) 26'!I43</f>
        <v>94754.881787147984</v>
      </c>
      <c r="J69" s="740">
        <f>'Odisha N2O (Urban) 26'!J43</f>
        <v>97307.705534760287</v>
      </c>
      <c r="K69" s="740">
        <f>'Odisha N2O (Urban) 26'!K43</f>
        <v>99860.529282372561</v>
      </c>
      <c r="L69" s="740">
        <f>'Odisha N2O (Urban) 26'!L43</f>
        <v>102413.35302998484</v>
      </c>
      <c r="M69" s="740">
        <f>'Odisha N2O (Urban) 26'!M43</f>
        <v>104966.17677759712</v>
      </c>
      <c r="N69" s="740">
        <f>'Odisha N2O (Urban) 26'!N43</f>
        <v>107519.00052520944</v>
      </c>
      <c r="O69" s="740">
        <f>'Odisha N2O (Urban) 26'!O43</f>
        <v>110071.8242728217</v>
      </c>
      <c r="P69" s="741">
        <f>'Odisha N2O (Urban) 26'!P43</f>
        <v>112624.64802043396</v>
      </c>
    </row>
    <row r="70" spans="2:16" x14ac:dyDescent="0.3">
      <c r="B70" s="404" t="s">
        <v>161</v>
      </c>
      <c r="C70" s="740">
        <f>'Pudhucherry N2O (Urban) 27'!C43</f>
        <v>9471.0901083678036</v>
      </c>
      <c r="D70" s="740">
        <f>'Pudhucherry N2O (Urban) 27'!D43</f>
        <v>9735.8366575580003</v>
      </c>
      <c r="E70" s="740">
        <f>'Pudhucherry N2O (Urban) 27'!E43</f>
        <v>10000.583206748204</v>
      </c>
      <c r="F70" s="740">
        <f>'Pudhucherry N2O (Urban) 27'!F43</f>
        <v>10265.329755938406</v>
      </c>
      <c r="G70" s="740">
        <f>'Pudhucherry N2O (Urban) 27'!G43</f>
        <v>12338.985766374299</v>
      </c>
      <c r="H70" s="740">
        <f>'Pudhucherry N2O (Urban) 27'!H43</f>
        <v>12649.211809139402</v>
      </c>
      <c r="I70" s="740">
        <f>'Pudhucherry N2O (Urban) 27'!I43</f>
        <v>13299.079138768497</v>
      </c>
      <c r="J70" s="740">
        <f>'Pudhucherry N2O (Urban) 27'!J43</f>
        <v>13717.629045711303</v>
      </c>
      <c r="K70" s="740">
        <f>'Pudhucherry N2O (Urban) 27'!K43</f>
        <v>14136.178952654114</v>
      </c>
      <c r="L70" s="740">
        <f>'Pudhucherry N2O (Urban) 27'!L43</f>
        <v>14554.72885959692</v>
      </c>
      <c r="M70" s="740">
        <f>'Pudhucherry N2O (Urban) 27'!M43</f>
        <v>14973.27876653973</v>
      </c>
      <c r="N70" s="740">
        <f>'Pudhucherry N2O (Urban) 27'!N43</f>
        <v>15391.828673482541</v>
      </c>
      <c r="O70" s="740">
        <f>'Pudhucherry N2O (Urban) 27'!O43</f>
        <v>15810.378580425348</v>
      </c>
      <c r="P70" s="741">
        <f>'Pudhucherry N2O (Urban) 27'!P43</f>
        <v>16228.928487368159</v>
      </c>
    </row>
    <row r="71" spans="2:16" x14ac:dyDescent="0.3">
      <c r="B71" s="404" t="s">
        <v>162</v>
      </c>
      <c r="C71" s="740">
        <f>'Punjab N2O (Urban) 28'!C43</f>
        <v>143888.57501073001</v>
      </c>
      <c r="D71" s="740">
        <f>'Punjab N2O (Urban) 28'!D43</f>
        <v>147260.64698121697</v>
      </c>
      <c r="E71" s="740">
        <f>'Punjab N2O (Urban) 28'!E43</f>
        <v>150632.71895170401</v>
      </c>
      <c r="F71" s="740">
        <f>'Punjab N2O (Urban) 28'!F43</f>
        <v>154004.79092219096</v>
      </c>
      <c r="G71" s="740">
        <f>'Punjab N2O (Urban) 28'!G43</f>
        <v>154894.57798900799</v>
      </c>
      <c r="H71" s="740">
        <f>'Punjab N2O (Urban) 28'!H43</f>
        <v>158213.46270444</v>
      </c>
      <c r="I71" s="740">
        <f>'Punjab N2O (Urban) 28'!I43</f>
        <v>164250.43980434103</v>
      </c>
      <c r="J71" s="740">
        <f>'Punjab N2O (Urban) 28'!J43</f>
        <v>168497.85609766087</v>
      </c>
      <c r="K71" s="740">
        <f>'Punjab N2O (Urban) 28'!K43</f>
        <v>172745.27239098077</v>
      </c>
      <c r="L71" s="740">
        <f>'Punjab N2O (Urban) 28'!L43</f>
        <v>176992.68868430067</v>
      </c>
      <c r="M71" s="740">
        <f>'Punjab N2O (Urban) 28'!M43</f>
        <v>181240.10497762053</v>
      </c>
      <c r="N71" s="740">
        <f>'Punjab N2O (Urban) 28'!N43</f>
        <v>185487.52127094037</v>
      </c>
      <c r="O71" s="740">
        <f>'Punjab N2O (Urban) 28'!O43</f>
        <v>189734.93756426027</v>
      </c>
      <c r="P71" s="741">
        <f>'Punjab N2O (Urban) 28'!P43</f>
        <v>193982.35385758019</v>
      </c>
    </row>
    <row r="72" spans="2:16" x14ac:dyDescent="0.3">
      <c r="B72" s="404" t="s">
        <v>163</v>
      </c>
      <c r="C72" s="740">
        <f>'Rajasthan N2O (Urban) 29'!C43</f>
        <v>234955.81061568001</v>
      </c>
      <c r="D72" s="740">
        <f>'Rajasthan N2O (Urban) 29'!D43</f>
        <v>241063.49336960001</v>
      </c>
      <c r="E72" s="740">
        <f>'Rajasthan N2O (Urban) 29'!E43</f>
        <v>247171.17612351995</v>
      </c>
      <c r="F72" s="740">
        <f>'Rajasthan N2O (Urban) 29'!F43</f>
        <v>253278.85887744004</v>
      </c>
      <c r="G72" s="740">
        <f>'Rajasthan N2O (Urban) 29'!G43</f>
        <v>251686.00367667901</v>
      </c>
      <c r="H72" s="740">
        <f>'Rajasthan N2O (Urban) 29'!H43</f>
        <v>257612.36459884193</v>
      </c>
      <c r="I72" s="740">
        <f>'Rajasthan N2O (Urban) 29'!I43</f>
        <v>274572.55299853499</v>
      </c>
      <c r="J72" s="740">
        <f>'Rajasthan N2O (Urban) 29'!J43</f>
        <v>282538.35949453665</v>
      </c>
      <c r="K72" s="740">
        <f>'Rajasthan N2O (Urban) 29'!K43</f>
        <v>290504.1659905382</v>
      </c>
      <c r="L72" s="740">
        <f>'Rajasthan N2O (Urban) 29'!L43</f>
        <v>298469.97248653986</v>
      </c>
      <c r="M72" s="740">
        <f>'Rajasthan N2O (Urban) 29'!M43</f>
        <v>306435.77898254147</v>
      </c>
      <c r="N72" s="740">
        <f>'Rajasthan N2O (Urban) 29'!N43</f>
        <v>314401.58547854313</v>
      </c>
      <c r="O72" s="740">
        <f>'Rajasthan N2O (Urban) 29'!O43</f>
        <v>322367.39197454473</v>
      </c>
      <c r="P72" s="741">
        <f>'Rajasthan N2O (Urban) 29'!P43</f>
        <v>330333.19847054628</v>
      </c>
    </row>
    <row r="73" spans="2:16" x14ac:dyDescent="0.3">
      <c r="B73" s="404" t="s">
        <v>164</v>
      </c>
      <c r="C73" s="740">
        <f>'Sikkim N2O (Urban) 30'!C43</f>
        <v>1248.057801914</v>
      </c>
      <c r="D73" s="740">
        <f>'Sikkim N2O (Urban) 30'!D43</f>
        <v>1368.19047398</v>
      </c>
      <c r="E73" s="740">
        <f>'Sikkim N2O (Urban) 30'!E43</f>
        <v>1488.3231460460001</v>
      </c>
      <c r="F73" s="740">
        <f>'Sikkim N2O (Urban) 30'!F43</f>
        <v>1608.4558181120003</v>
      </c>
      <c r="G73" s="740">
        <f>'Sikkim N2O (Urban) 30'!G43</f>
        <v>1904.8038217010003</v>
      </c>
      <c r="H73" s="740">
        <f>'Sikkim N2O (Urban) 30'!H43</f>
        <v>2037.183028298</v>
      </c>
      <c r="I73" s="740">
        <f>'Sikkim N2O (Urban) 30'!I43</f>
        <v>1978.4113771949999</v>
      </c>
      <c r="J73" s="740">
        <f>'Sikkim N2O (Urban) 30'!J43</f>
        <v>2288.0705943892358</v>
      </c>
      <c r="K73" s="740">
        <f>'Sikkim N2O (Urban) 30'!K43</f>
        <v>2597.7298115834719</v>
      </c>
      <c r="L73" s="740">
        <f>'Sikkim N2O (Urban) 30'!L43</f>
        <v>2907.3890287777076</v>
      </c>
      <c r="M73" s="740">
        <f>'Sikkim N2O (Urban) 30'!M43</f>
        <v>3217.0482459719442</v>
      </c>
      <c r="N73" s="740">
        <f>'Sikkim N2O (Urban) 30'!N43</f>
        <v>3526.7074631661794</v>
      </c>
      <c r="O73" s="740">
        <f>'Sikkim N2O (Urban) 30'!O43</f>
        <v>3836.3666803604146</v>
      </c>
      <c r="P73" s="741">
        <f>'Sikkim N2O (Urban) 30'!P43</f>
        <v>4146.0258975546503</v>
      </c>
    </row>
    <row r="74" spans="2:16" x14ac:dyDescent="0.3">
      <c r="B74" s="404" t="s">
        <v>165</v>
      </c>
      <c r="C74" s="740">
        <f>'Tamil Nadu N2O (Urban) 31'!C43</f>
        <v>373022.3120010288</v>
      </c>
      <c r="D74" s="740">
        <f>'Tamil Nadu N2O (Urban) 31'!D43</f>
        <v>382126.31304896402</v>
      </c>
      <c r="E74" s="740">
        <f>'Tamil Nadu N2O (Urban) 31'!E43</f>
        <v>391230.31409689924</v>
      </c>
      <c r="F74" s="740">
        <f>'Tamil Nadu N2O (Urban) 31'!F43</f>
        <v>400334.3151448344</v>
      </c>
      <c r="G74" s="740">
        <f>'Tamil Nadu N2O (Urban) 31'!G43</f>
        <v>439813.31322739582</v>
      </c>
      <c r="H74" s="740">
        <f>'Tamil Nadu N2O (Urban) 31'!H43</f>
        <v>449592.71272705792</v>
      </c>
      <c r="I74" s="740">
        <f>'Tamil Nadu N2O (Urban) 31'!I43</f>
        <v>464152.71131327987</v>
      </c>
      <c r="J74" s="740">
        <f>'Tamil Nadu N2O (Urban) 31'!J43</f>
        <v>476706.3880334209</v>
      </c>
      <c r="K74" s="740">
        <f>'Tamil Nadu N2O (Urban) 31'!K43</f>
        <v>489260.06475356186</v>
      </c>
      <c r="L74" s="740">
        <f>'Tamil Nadu N2O (Urban) 31'!L43</f>
        <v>501813.74147370283</v>
      </c>
      <c r="M74" s="740">
        <f>'Tamil Nadu N2O (Urban) 31'!M43</f>
        <v>514367.4181938438</v>
      </c>
      <c r="N74" s="740">
        <f>'Tamil Nadu N2O (Urban) 31'!N43</f>
        <v>514367.4181938438</v>
      </c>
      <c r="O74" s="740">
        <f>'Tamil Nadu N2O (Urban) 31'!O43</f>
        <v>514367.4181938438</v>
      </c>
      <c r="P74" s="741">
        <f>'Tamil Nadu N2O (Urban) 31'!P43</f>
        <v>514367.4181938438</v>
      </c>
    </row>
    <row r="75" spans="2:16" x14ac:dyDescent="0.3">
      <c r="B75" s="404" t="s">
        <v>166</v>
      </c>
      <c r="C75" s="743" t="str">
        <f>'Telangana N2O (Urban) 32'!C43</f>
        <v>NA</v>
      </c>
      <c r="D75" s="743" t="str">
        <f>'Telangana N2O (Urban) 32'!D43</f>
        <v>NA</v>
      </c>
      <c r="E75" s="743" t="str">
        <f>'Telangana N2O (Urban) 32'!E43</f>
        <v>NA</v>
      </c>
      <c r="F75" s="743" t="str">
        <f>'Telangana N2O (Urban) 32'!F43</f>
        <v>NA</v>
      </c>
      <c r="G75" s="743" t="str">
        <f>'Telangana N2O (Urban) 32'!G43</f>
        <v>NA</v>
      </c>
      <c r="H75" s="743" t="str">
        <f>'Telangana N2O (Urban) 32'!H43</f>
        <v>NA</v>
      </c>
      <c r="I75" s="743" t="str">
        <f>'Telangana N2O (Urban) 32'!I43</f>
        <v>NA</v>
      </c>
      <c r="J75" s="743" t="str">
        <f>'Telangana N2O (Urban) 32'!J43</f>
        <v>NA</v>
      </c>
      <c r="K75" s="743" t="str">
        <f>'Telangana N2O (Urban) 32'!K43</f>
        <v>NA</v>
      </c>
      <c r="L75" s="740">
        <f>'Telangana N2O (Urban) 32'!L43</f>
        <v>214231.90170482954</v>
      </c>
      <c r="M75" s="740">
        <f>'Telangana N2O (Urban) 32'!M43</f>
        <v>221560.34143076016</v>
      </c>
      <c r="N75" s="740">
        <f>'Telangana N2O (Urban) 32'!N43</f>
        <v>228888.78115669088</v>
      </c>
      <c r="O75" s="740">
        <f>'Telangana N2O (Urban) 32'!O43</f>
        <v>236217.22088262148</v>
      </c>
      <c r="P75" s="741">
        <f>'Telangana N2O (Urban) 32'!P43</f>
        <v>243545.66060855222</v>
      </c>
    </row>
    <row r="76" spans="2:16" x14ac:dyDescent="0.3">
      <c r="B76" s="404" t="s">
        <v>167</v>
      </c>
      <c r="C76" s="740">
        <f>'Tripura N2O (Urban) 33'!C43</f>
        <v>10085.293224450405</v>
      </c>
      <c r="D76" s="740">
        <f>'Tripura N2O (Urban) 33'!D43</f>
        <v>10674.099817375502</v>
      </c>
      <c r="E76" s="740">
        <f>'Tripura N2O (Urban) 33'!E43</f>
        <v>11262.906410300602</v>
      </c>
      <c r="F76" s="740">
        <f>'Tripura N2O (Urban) 33'!F43</f>
        <v>11851.713003225705</v>
      </c>
      <c r="G76" s="740">
        <f>'Tripura N2O (Urban) 33'!G43</f>
        <v>13774.213261116005</v>
      </c>
      <c r="H76" s="740">
        <f>'Tripura N2O (Urban) 33'!H43</f>
        <v>14426.143232193006</v>
      </c>
      <c r="I76" s="740">
        <f>'Tripura N2O (Urban) 33'!I43</f>
        <v>14240.402469754996</v>
      </c>
      <c r="J76" s="740">
        <f>'Tripura N2O (Urban) 33'!J43</f>
        <v>15325.107559610162</v>
      </c>
      <c r="K76" s="740">
        <f>'Tripura N2O (Urban) 33'!K43</f>
        <v>16409.81264946533</v>
      </c>
      <c r="L76" s="740">
        <f>'Tripura N2O (Urban) 33'!L43</f>
        <v>17494.517739320494</v>
      </c>
      <c r="M76" s="740">
        <f>'Tripura N2O (Urban) 33'!M43</f>
        <v>18579.222829175658</v>
      </c>
      <c r="N76" s="740">
        <f>'Tripura N2O (Urban) 33'!N43</f>
        <v>19663.927919030826</v>
      </c>
      <c r="O76" s="740">
        <f>'Tripura N2O (Urban) 33'!O43</f>
        <v>20748.633008885987</v>
      </c>
      <c r="P76" s="741">
        <f>'Tripura N2O (Urban) 33'!P43</f>
        <v>21833.338098741155</v>
      </c>
    </row>
    <row r="77" spans="2:16" x14ac:dyDescent="0.3">
      <c r="B77" s="404" t="s">
        <v>168</v>
      </c>
      <c r="C77" s="740">
        <f>'Uttar Pradesh N2O (Urban) 34'!C43</f>
        <v>624258.56712061923</v>
      </c>
      <c r="D77" s="740">
        <f>'Uttar Pradesh N2O (Urban) 34'!D43</f>
        <v>640391.76555411774</v>
      </c>
      <c r="E77" s="740">
        <f>'Uttar Pradesh N2O (Urban) 34'!E43</f>
        <v>656524.96398761589</v>
      </c>
      <c r="F77" s="740">
        <f>'Uttar Pradesh N2O (Urban) 34'!F43</f>
        <v>672658.16242111416</v>
      </c>
      <c r="G77" s="740">
        <f>'Uttar Pradesh N2O (Urban) 34'!G43</f>
        <v>615256.79928872082</v>
      </c>
      <c r="H77" s="740">
        <f>'Uttar Pradesh N2O (Urban) 34'!H43</f>
        <v>629667.63629191497</v>
      </c>
      <c r="I77" s="740">
        <f>'Uttar Pradesh N2O (Urban) 34'!I43</f>
        <v>655154.62932769861</v>
      </c>
      <c r="J77" s="740">
        <f>'Uttar Pradesh N2O (Urban) 34'!J43</f>
        <v>674038.41160489561</v>
      </c>
      <c r="K77" s="740">
        <f>'Uttar Pradesh N2O (Urban) 34'!K43</f>
        <v>692922.1938820926</v>
      </c>
      <c r="L77" s="740">
        <f>'Uttar Pradesh N2O (Urban) 34'!L43</f>
        <v>711805.9761592896</v>
      </c>
      <c r="M77" s="740">
        <f>'Uttar Pradesh N2O (Urban) 34'!M43</f>
        <v>730689.75843648659</v>
      </c>
      <c r="N77" s="740">
        <f>'Uttar Pradesh N2O (Urban) 34'!N43</f>
        <v>749573.5407136837</v>
      </c>
      <c r="O77" s="740">
        <f>'Uttar Pradesh N2O (Urban) 34'!O43</f>
        <v>768457.32299088058</v>
      </c>
      <c r="P77" s="741">
        <f>'Uttar Pradesh N2O (Urban) 34'!P43</f>
        <v>787341.10526807781</v>
      </c>
    </row>
    <row r="78" spans="2:16" x14ac:dyDescent="0.3">
      <c r="B78" s="404" t="s">
        <v>196</v>
      </c>
      <c r="C78" s="740">
        <f>'Uttarakand N2O (Urban) 35'!C43</f>
        <v>39506.903359598386</v>
      </c>
      <c r="D78" s="740">
        <f>'Uttarakand N2O (Urban) 35'!D43</f>
        <v>40867.370013623986</v>
      </c>
      <c r="E78" s="740">
        <f>'Uttarakand N2O (Urban) 35'!E43</f>
        <v>42227.836667649586</v>
      </c>
      <c r="F78" s="740">
        <f>'Uttarakand N2O (Urban) 35'!F43</f>
        <v>43588.303321675179</v>
      </c>
      <c r="G78" s="740">
        <f>'Uttarakand N2O (Urban) 35'!G43</f>
        <v>41083.748353586379</v>
      </c>
      <c r="H78" s="740">
        <f>'Uttarakand N2O (Urban) 35'!H43</f>
        <v>42327.23220615118</v>
      </c>
      <c r="I78" s="740">
        <f>'Uttarakand N2O (Urban) 35'!I43</f>
        <v>50326.454262942003</v>
      </c>
      <c r="J78" s="740">
        <f>'Uttarakand N2O (Urban) 35'!J43</f>
        <v>52336.358533870152</v>
      </c>
      <c r="K78" s="740">
        <f>'Uttarakand N2O (Urban) 35'!K43</f>
        <v>54346.262804798323</v>
      </c>
      <c r="L78" s="740">
        <f>'Uttarakand N2O (Urban) 35'!L43</f>
        <v>56356.167075726466</v>
      </c>
      <c r="M78" s="740">
        <f>'Uttarakand N2O (Urban) 35'!M43</f>
        <v>58366.071346654615</v>
      </c>
      <c r="N78" s="740">
        <f>'Uttarakand N2O (Urban) 35'!N43</f>
        <v>60375.975617582772</v>
      </c>
      <c r="O78" s="740">
        <f>'Uttarakand N2O (Urban) 35'!O43</f>
        <v>62385.879888510914</v>
      </c>
      <c r="P78" s="741">
        <f>'Uttarakand N2O (Urban) 35'!P43</f>
        <v>64395.78415943907</v>
      </c>
    </row>
    <row r="79" spans="2:16" x14ac:dyDescent="0.3">
      <c r="B79" s="404" t="s">
        <v>170</v>
      </c>
      <c r="C79" s="740">
        <f>'West Bengal N2O (Urban) 36'!C43</f>
        <v>344184.23002511024</v>
      </c>
      <c r="D79" s="740">
        <f>'West Bengal N2O (Urban) 36'!D43</f>
        <v>353327.00275943964</v>
      </c>
      <c r="E79" s="740">
        <f>'West Bengal N2O (Urban) 36'!E43</f>
        <v>362469.7754937688</v>
      </c>
      <c r="F79" s="740">
        <f>'West Bengal N2O (Urban) 36'!F43</f>
        <v>371612.54822809808</v>
      </c>
      <c r="G79" s="740">
        <f>'West Bengal N2O (Urban) 36'!G43</f>
        <v>361061.08022299164</v>
      </c>
      <c r="H79" s="740">
        <f>'West Bengal N2O (Urban) 36'!H43</f>
        <v>369730.95091933839</v>
      </c>
      <c r="I79" s="740">
        <f>'West Bengal N2O (Urban) 36'!I43</f>
        <v>404472.45717198093</v>
      </c>
      <c r="J79" s="740">
        <f>'West Bengal N2O (Urban) 36'!J43</f>
        <v>416494.0495011817</v>
      </c>
      <c r="K79" s="740">
        <f>'West Bengal N2O (Urban) 36'!K43</f>
        <v>428515.64183038234</v>
      </c>
      <c r="L79" s="740">
        <f>'West Bengal N2O (Urban) 36'!L43</f>
        <v>440537.23415958317</v>
      </c>
      <c r="M79" s="746">
        <f>'West Bengal N2O (Urban) 36'!M43</f>
        <v>452558.82648878376</v>
      </c>
      <c r="N79" s="746">
        <f>'West Bengal N2O (Urban) 36'!N43</f>
        <v>464580.41881798458</v>
      </c>
      <c r="O79" s="746">
        <f>'West Bengal N2O (Urban) 36'!O43</f>
        <v>476602.01114718523</v>
      </c>
      <c r="P79" s="747">
        <f>'West Bengal N2O (Urban) 36'!P43</f>
        <v>488623.60347638588</v>
      </c>
    </row>
    <row r="80" spans="2:16" ht="16.2" thickBot="1" x14ac:dyDescent="0.35">
      <c r="B80" s="403" t="s">
        <v>217</v>
      </c>
      <c r="C80" s="744">
        <f>SUM(C44:C79)</f>
        <v>4572835.5306693856</v>
      </c>
      <c r="D80" s="744">
        <f t="shared" ref="D80:L80" si="1">SUM(D44:D79)</f>
        <v>4702024.0810389891</v>
      </c>
      <c r="E80" s="744">
        <f t="shared" si="1"/>
        <v>4831212.6314085908</v>
      </c>
      <c r="F80" s="744">
        <f t="shared" si="1"/>
        <v>4960401.1817781925</v>
      </c>
      <c r="G80" s="744">
        <f t="shared" si="1"/>
        <v>5010336.7416405082</v>
      </c>
      <c r="H80" s="744">
        <f t="shared" si="1"/>
        <v>5137502.7115628673</v>
      </c>
      <c r="I80" s="744">
        <f t="shared" si="1"/>
        <v>5447652.7476610579</v>
      </c>
      <c r="J80" s="744">
        <f t="shared" si="1"/>
        <v>5627686.2236987697</v>
      </c>
      <c r="K80" s="744">
        <f t="shared" si="1"/>
        <v>5807719.6997364825</v>
      </c>
      <c r="L80" s="744">
        <f t="shared" si="1"/>
        <v>5989378.042867789</v>
      </c>
      <c r="M80" s="744">
        <f>SUM(M44:M79)</f>
        <v>6170751.0279442975</v>
      </c>
      <c r="N80" s="744">
        <f t="shared" ref="N80:P80" si="2">SUM(N44:N79)</f>
        <v>6338772.4496264011</v>
      </c>
      <c r="O80" s="744">
        <f t="shared" si="2"/>
        <v>6506793.8713085046</v>
      </c>
      <c r="P80" s="745">
        <f t="shared" si="2"/>
        <v>6674815.2929906063</v>
      </c>
    </row>
    <row r="81" spans="2:17" ht="16.2" thickBot="1" x14ac:dyDescent="0.35">
      <c r="M81" s="498"/>
      <c r="P81" s="2"/>
      <c r="Q81" s="2"/>
    </row>
    <row r="82" spans="2:17" ht="16.2" thickBot="1" x14ac:dyDescent="0.35">
      <c r="B82" s="580" t="s">
        <v>219</v>
      </c>
      <c r="C82" s="581"/>
      <c r="D82" s="581"/>
      <c r="E82" s="581"/>
      <c r="F82" s="581"/>
      <c r="G82" s="581"/>
      <c r="H82" s="581"/>
      <c r="I82" s="581"/>
      <c r="J82" s="581"/>
      <c r="K82" s="581"/>
      <c r="L82" s="581"/>
      <c r="M82" s="445"/>
      <c r="N82" s="565"/>
      <c r="O82" s="566"/>
      <c r="P82" s="567"/>
    </row>
    <row r="83" spans="2:17" x14ac:dyDescent="0.3">
      <c r="B83" s="400" t="s">
        <v>218</v>
      </c>
      <c r="C83" s="401">
        <v>2005</v>
      </c>
      <c r="D83" s="401">
        <v>2006</v>
      </c>
      <c r="E83" s="401">
        <v>2007</v>
      </c>
      <c r="F83" s="401">
        <v>2008</v>
      </c>
      <c r="G83" s="401">
        <v>2009</v>
      </c>
      <c r="H83" s="401">
        <v>2010</v>
      </c>
      <c r="I83" s="401">
        <v>2011</v>
      </c>
      <c r="J83" s="401">
        <v>2012</v>
      </c>
      <c r="K83" s="401">
        <v>2013</v>
      </c>
      <c r="L83" s="402">
        <v>2014</v>
      </c>
      <c r="M83" s="402">
        <v>2015</v>
      </c>
      <c r="N83" s="402">
        <v>2016</v>
      </c>
      <c r="O83" s="402">
        <v>2017</v>
      </c>
      <c r="P83" s="500">
        <v>2018</v>
      </c>
    </row>
    <row r="84" spans="2:17" x14ac:dyDescent="0.3">
      <c r="B84" s="404" t="s">
        <v>191</v>
      </c>
      <c r="C84" s="740">
        <f>C4+C44</f>
        <v>9678.59062749642</v>
      </c>
      <c r="D84" s="740">
        <f t="shared" ref="D84:L84" si="3">D4+D44</f>
        <v>9770.2132591024856</v>
      </c>
      <c r="E84" s="740">
        <f t="shared" si="3"/>
        <v>9861.8358907085494</v>
      </c>
      <c r="F84" s="740">
        <f t="shared" si="3"/>
        <v>9953.4585223146132</v>
      </c>
      <c r="G84" s="740">
        <f t="shared" si="3"/>
        <v>10124.108712090678</v>
      </c>
      <c r="H84" s="740">
        <f t="shared" si="3"/>
        <v>10217.293802627739</v>
      </c>
      <c r="I84" s="740">
        <f t="shared" si="3"/>
        <v>14102.472939612382</v>
      </c>
      <c r="J84" s="740">
        <f t="shared" si="3"/>
        <v>14239.379733076834</v>
      </c>
      <c r="K84" s="740">
        <f t="shared" si="3"/>
        <v>14376.286526541286</v>
      </c>
      <c r="L84" s="740">
        <f t="shared" si="3"/>
        <v>14513.193320005741</v>
      </c>
      <c r="M84" s="746">
        <f>M4+M44</f>
        <v>14650.100113470195</v>
      </c>
      <c r="N84" s="746">
        <f t="shared" ref="N84:P84" si="4">N4+N44</f>
        <v>14787.556714730123</v>
      </c>
      <c r="O84" s="746">
        <f t="shared" si="4"/>
        <v>14925.563123785536</v>
      </c>
      <c r="P84" s="747">
        <f t="shared" si="4"/>
        <v>15064.119340636422</v>
      </c>
    </row>
    <row r="85" spans="2:17" x14ac:dyDescent="0.3">
      <c r="B85" s="404" t="s">
        <v>136</v>
      </c>
      <c r="C85" s="740">
        <f t="shared" ref="C85:P85" si="5">C5+C45</f>
        <v>1024561.2156051734</v>
      </c>
      <c r="D85" s="740">
        <f t="shared" si="5"/>
        <v>1041560.9630306268</v>
      </c>
      <c r="E85" s="740">
        <f t="shared" si="5"/>
        <v>1058560.71045608</v>
      </c>
      <c r="F85" s="740">
        <f t="shared" si="5"/>
        <v>1053166.7053893721</v>
      </c>
      <c r="G85" s="740">
        <f t="shared" si="5"/>
        <v>1095895.0934704626</v>
      </c>
      <c r="H85" s="740">
        <f t="shared" si="5"/>
        <v>1113385.8293660209</v>
      </c>
      <c r="I85" s="740">
        <f t="shared" si="5"/>
        <v>1500306.9155166626</v>
      </c>
      <c r="J85" s="740">
        <f t="shared" si="5"/>
        <v>1526603.2470671989</v>
      </c>
      <c r="K85" s="740">
        <f t="shared" si="5"/>
        <v>1552899.5786177348</v>
      </c>
      <c r="L85" s="740">
        <f t="shared" si="5"/>
        <v>889654.27000013576</v>
      </c>
      <c r="M85" s="746">
        <f t="shared" si="5"/>
        <v>903947.25426585064</v>
      </c>
      <c r="N85" s="746">
        <f t="shared" si="5"/>
        <v>971110.66632373794</v>
      </c>
      <c r="O85" s="746">
        <f t="shared" si="5"/>
        <v>978519.71985694463</v>
      </c>
      <c r="P85" s="747">
        <f t="shared" si="5"/>
        <v>985928.77339015133</v>
      </c>
    </row>
    <row r="86" spans="2:17" x14ac:dyDescent="0.3">
      <c r="B86" s="404" t="s">
        <v>137</v>
      </c>
      <c r="C86" s="740">
        <f t="shared" ref="C86:P86" si="6">C6+C46</f>
        <v>14826.743899043209</v>
      </c>
      <c r="D86" s="740">
        <f t="shared" si="6"/>
        <v>15239.725833587803</v>
      </c>
      <c r="E86" s="740">
        <f t="shared" si="6"/>
        <v>15652.707768132403</v>
      </c>
      <c r="F86" s="740">
        <f t="shared" si="6"/>
        <v>16065.689702676995</v>
      </c>
      <c r="G86" s="740">
        <f t="shared" si="6"/>
        <v>13794.964675549592</v>
      </c>
      <c r="H86" s="740">
        <f t="shared" si="6"/>
        <v>14127.75211787019</v>
      </c>
      <c r="I86" s="740">
        <f t="shared" si="6"/>
        <v>21318.209793776798</v>
      </c>
      <c r="J86" s="740">
        <f t="shared" si="6"/>
        <v>21932.939946809751</v>
      </c>
      <c r="K86" s="740">
        <f t="shared" si="6"/>
        <v>22547.670099842708</v>
      </c>
      <c r="L86" s="740">
        <f t="shared" si="6"/>
        <v>23162.400252875661</v>
      </c>
      <c r="M86" s="746">
        <f t="shared" si="6"/>
        <v>23777.130405908618</v>
      </c>
      <c r="N86" s="746">
        <f t="shared" si="6"/>
        <v>24403.237052394696</v>
      </c>
      <c r="O86" s="746">
        <f t="shared" si="6"/>
        <v>25040.720192333887</v>
      </c>
      <c r="P86" s="747">
        <f t="shared" si="6"/>
        <v>25689.579825726221</v>
      </c>
    </row>
    <row r="87" spans="2:17" x14ac:dyDescent="0.3">
      <c r="B87" s="404" t="s">
        <v>138</v>
      </c>
      <c r="C87" s="740">
        <f t="shared" ref="C87:P87" si="7">C7+C47</f>
        <v>212201.46925598121</v>
      </c>
      <c r="D87" s="740">
        <f t="shared" si="7"/>
        <v>216077.05158726312</v>
      </c>
      <c r="E87" s="740">
        <f t="shared" si="7"/>
        <v>219952.63391854503</v>
      </c>
      <c r="F87" s="740">
        <f t="shared" si="7"/>
        <v>223828.21624982692</v>
      </c>
      <c r="G87" s="740">
        <f t="shared" si="7"/>
        <v>227494.36473097128</v>
      </c>
      <c r="H87" s="740">
        <f t="shared" si="7"/>
        <v>231365.17108131596</v>
      </c>
      <c r="I87" s="740">
        <f t="shared" si="7"/>
        <v>268416.3414821442</v>
      </c>
      <c r="J87" s="740">
        <f t="shared" si="7"/>
        <v>273632.15701636375</v>
      </c>
      <c r="K87" s="740">
        <f t="shared" si="7"/>
        <v>278847.97255058336</v>
      </c>
      <c r="L87" s="740">
        <f t="shared" si="7"/>
        <v>284063.78808480286</v>
      </c>
      <c r="M87" s="746">
        <f t="shared" si="7"/>
        <v>289279.60361902241</v>
      </c>
      <c r="N87" s="746">
        <f t="shared" si="7"/>
        <v>299559.6213046129</v>
      </c>
      <c r="O87" s="746">
        <f t="shared" si="7"/>
        <v>304979.07115717954</v>
      </c>
      <c r="P87" s="747">
        <f t="shared" si="7"/>
        <v>310461.00595470628</v>
      </c>
    </row>
    <row r="88" spans="2:17" x14ac:dyDescent="0.3">
      <c r="B88" s="404" t="s">
        <v>139</v>
      </c>
      <c r="C88" s="740">
        <f t="shared" ref="C88:P88" si="8">C8+C48</f>
        <v>434534.71441525535</v>
      </c>
      <c r="D88" s="740">
        <f t="shared" si="8"/>
        <v>445783.6150506314</v>
      </c>
      <c r="E88" s="740">
        <f t="shared" si="8"/>
        <v>457032.51568600739</v>
      </c>
      <c r="F88" s="740">
        <f t="shared" si="8"/>
        <v>468281.41632138356</v>
      </c>
      <c r="G88" s="740">
        <f t="shared" si="8"/>
        <v>465416.59006238106</v>
      </c>
      <c r="H88" s="740">
        <f t="shared" si="8"/>
        <v>476454.9060243151</v>
      </c>
      <c r="I88" s="740">
        <f t="shared" si="8"/>
        <v>488078.60657082516</v>
      </c>
      <c r="J88" s="740">
        <f t="shared" si="8"/>
        <v>607267.98678079376</v>
      </c>
      <c r="K88" s="740">
        <f t="shared" si="8"/>
        <v>624297.04951823759</v>
      </c>
      <c r="L88" s="740">
        <f t="shared" si="8"/>
        <v>641326.11225568142</v>
      </c>
      <c r="M88" s="746">
        <f t="shared" si="8"/>
        <v>658355.17499312549</v>
      </c>
      <c r="N88" s="746">
        <f t="shared" si="8"/>
        <v>675384.23773056921</v>
      </c>
      <c r="O88" s="746">
        <f t="shared" si="8"/>
        <v>692260.62812689436</v>
      </c>
      <c r="P88" s="747">
        <f t="shared" si="8"/>
        <v>709830.86273013195</v>
      </c>
    </row>
    <row r="89" spans="2:17" x14ac:dyDescent="0.3">
      <c r="B89" s="404" t="s">
        <v>140</v>
      </c>
      <c r="C89" s="740">
        <f t="shared" ref="C89:P89" si="9">C9+C49</f>
        <v>70483.026542981126</v>
      </c>
      <c r="D89" s="740">
        <f t="shared" si="9"/>
        <v>71737.120127267612</v>
      </c>
      <c r="E89" s="740">
        <f t="shared" si="9"/>
        <v>72991.213711554112</v>
      </c>
      <c r="F89" s="740">
        <f t="shared" si="9"/>
        <v>22811.621620290884</v>
      </c>
      <c r="G89" s="740">
        <f t="shared" si="9"/>
        <v>23031.885585204654</v>
      </c>
      <c r="H89" s="740">
        <f t="shared" si="9"/>
        <v>23491.390074333427</v>
      </c>
      <c r="I89" s="740">
        <f t="shared" si="9"/>
        <v>227007.33344312821</v>
      </c>
      <c r="J89" s="740">
        <f t="shared" si="9"/>
        <v>231059.46751084796</v>
      </c>
      <c r="K89" s="740">
        <f t="shared" si="9"/>
        <v>235111.60157856764</v>
      </c>
      <c r="L89" s="740">
        <f t="shared" si="9"/>
        <v>239163.73564628736</v>
      </c>
      <c r="M89" s="746">
        <f t="shared" si="9"/>
        <v>243215.86971400701</v>
      </c>
      <c r="N89" s="746">
        <f t="shared" si="9"/>
        <v>132810.68667567975</v>
      </c>
      <c r="O89" s="746">
        <f t="shared" si="9"/>
        <v>135113.3452011208</v>
      </c>
      <c r="P89" s="747">
        <f t="shared" si="9"/>
        <v>137447.39062332784</v>
      </c>
    </row>
    <row r="90" spans="2:17" x14ac:dyDescent="0.3">
      <c r="B90" s="404" t="s">
        <v>192</v>
      </c>
      <c r="C90" s="740">
        <f t="shared" ref="C90:P90" si="10">C10+C50</f>
        <v>265805.77687254373</v>
      </c>
      <c r="D90" s="740">
        <f t="shared" si="10"/>
        <v>272308.5247636346</v>
      </c>
      <c r="E90" s="740">
        <f t="shared" si="10"/>
        <v>278811.27265472559</v>
      </c>
      <c r="F90" s="740">
        <f t="shared" si="10"/>
        <v>285314.02054581646</v>
      </c>
      <c r="G90" s="740">
        <f t="shared" si="10"/>
        <v>289243.8684951578</v>
      </c>
      <c r="H90" s="740">
        <f t="shared" si="10"/>
        <v>295665.95668119425</v>
      </c>
      <c r="I90" s="740">
        <f t="shared" si="10"/>
        <v>393226.303875332</v>
      </c>
      <c r="J90" s="740">
        <f t="shared" si="10"/>
        <v>403637.9012733202</v>
      </c>
      <c r="K90" s="740">
        <f t="shared" si="10"/>
        <v>414049.49867130828</v>
      </c>
      <c r="L90" s="740">
        <f t="shared" si="10"/>
        <v>424461.09606929636</v>
      </c>
      <c r="M90" s="746">
        <f t="shared" si="10"/>
        <v>434872.69346728438</v>
      </c>
      <c r="N90" s="746">
        <f t="shared" si="10"/>
        <v>442895.5298152974</v>
      </c>
      <c r="O90" s="746">
        <f t="shared" si="10"/>
        <v>453574.40705833014</v>
      </c>
      <c r="P90" s="747">
        <f t="shared" si="10"/>
        <v>464412.81091723475</v>
      </c>
    </row>
    <row r="91" spans="2:17" x14ac:dyDescent="0.3">
      <c r="B91" s="404" t="s">
        <v>208</v>
      </c>
      <c r="C91" s="740">
        <f t="shared" ref="C91:P91" si="11">C11+C51</f>
        <v>5379.4878646233128</v>
      </c>
      <c r="D91" s="740">
        <f t="shared" si="11"/>
        <v>5711.7042316901479</v>
      </c>
      <c r="E91" s="740">
        <f t="shared" si="11"/>
        <v>6043.920598756984</v>
      </c>
      <c r="F91" s="740">
        <f t="shared" si="11"/>
        <v>6376.1369658238182</v>
      </c>
      <c r="G91" s="740">
        <f t="shared" si="11"/>
        <v>6715.2521092102534</v>
      </c>
      <c r="H91" s="740">
        <f t="shared" si="11"/>
        <v>7048.0167794522877</v>
      </c>
      <c r="I91" s="740">
        <f t="shared" si="11"/>
        <v>13457.371246894796</v>
      </c>
      <c r="J91" s="740">
        <f t="shared" si="11"/>
        <v>14546.612303316302</v>
      </c>
      <c r="K91" s="740">
        <f t="shared" si="11"/>
        <v>15635.853359737812</v>
      </c>
      <c r="L91" s="740">
        <f t="shared" si="11"/>
        <v>16725.094416159322</v>
      </c>
      <c r="M91" s="746">
        <f t="shared" si="11"/>
        <v>17814.335472580831</v>
      </c>
      <c r="N91" s="746">
        <f t="shared" si="11"/>
        <v>18877.736274957933</v>
      </c>
      <c r="O91" s="746">
        <f t="shared" si="11"/>
        <v>20035.087750478622</v>
      </c>
      <c r="P91" s="747">
        <f t="shared" si="11"/>
        <v>21227.831736757544</v>
      </c>
    </row>
    <row r="92" spans="2:17" x14ac:dyDescent="0.3">
      <c r="B92" s="404" t="s">
        <v>209</v>
      </c>
      <c r="C92" s="740">
        <f t="shared" ref="C92:P92" si="12">C12+C52</f>
        <v>6474.9693858102019</v>
      </c>
      <c r="D92" s="740">
        <f t="shared" si="12"/>
        <v>6853.7655462397952</v>
      </c>
      <c r="E92" s="740">
        <f t="shared" si="12"/>
        <v>7232.5617066693903</v>
      </c>
      <c r="F92" s="740">
        <f t="shared" si="12"/>
        <v>7611.3578670989846</v>
      </c>
      <c r="G92" s="740">
        <f t="shared" si="12"/>
        <v>8215.9496681925775</v>
      </c>
      <c r="H92" s="740">
        <f t="shared" si="12"/>
        <v>8612.7096691514253</v>
      </c>
      <c r="I92" s="740">
        <f t="shared" si="12"/>
        <v>16689.637235559436</v>
      </c>
      <c r="J92" s="740">
        <f t="shared" si="12"/>
        <v>17977.917167559226</v>
      </c>
      <c r="K92" s="740">
        <f t="shared" si="12"/>
        <v>19266.19709955902</v>
      </c>
      <c r="L92" s="740">
        <f t="shared" si="12"/>
        <v>20554.477031558807</v>
      </c>
      <c r="M92" s="746">
        <f t="shared" si="12"/>
        <v>21842.756963558604</v>
      </c>
      <c r="N92" s="746">
        <f t="shared" si="12"/>
        <v>23129.443346221215</v>
      </c>
      <c r="O92" s="746">
        <f t="shared" si="12"/>
        <v>24498.473110278959</v>
      </c>
      <c r="P92" s="747">
        <f t="shared" si="12"/>
        <v>25908.786087648776</v>
      </c>
    </row>
    <row r="93" spans="2:17" x14ac:dyDescent="0.3">
      <c r="B93" s="404" t="s">
        <v>193</v>
      </c>
      <c r="C93" s="740">
        <f t="shared" ref="C93:P93" si="13">C13+C53</f>
        <v>729746.41811935848</v>
      </c>
      <c r="D93" s="740">
        <f t="shared" si="13"/>
        <v>745033.99388966872</v>
      </c>
      <c r="E93" s="740">
        <f t="shared" si="13"/>
        <v>760321.56965997862</v>
      </c>
      <c r="F93" s="740">
        <f t="shared" si="13"/>
        <v>752515.79667828116</v>
      </c>
      <c r="G93" s="740">
        <f t="shared" si="13"/>
        <v>736939.01359159139</v>
      </c>
      <c r="H93" s="740">
        <f t="shared" si="13"/>
        <v>751127.71506619966</v>
      </c>
      <c r="I93" s="740">
        <f t="shared" si="13"/>
        <v>960095.39943262911</v>
      </c>
      <c r="J93" s="740">
        <f t="shared" si="13"/>
        <v>981817.72304502653</v>
      </c>
      <c r="K93" s="740">
        <f t="shared" si="13"/>
        <v>1003540.046657424</v>
      </c>
      <c r="L93" s="740">
        <f t="shared" si="13"/>
        <v>1025262.3702698215</v>
      </c>
      <c r="M93" s="746">
        <f t="shared" si="13"/>
        <v>1046984.6938822189</v>
      </c>
      <c r="N93" s="746">
        <f t="shared" si="13"/>
        <v>1088345.4482129293</v>
      </c>
      <c r="O93" s="746">
        <f t="shared" si="13"/>
        <v>1111099.819547687</v>
      </c>
      <c r="P93" s="747">
        <f t="shared" si="13"/>
        <v>1134185.1056486296</v>
      </c>
    </row>
    <row r="94" spans="2:17" x14ac:dyDescent="0.3">
      <c r="B94" s="404" t="s">
        <v>145</v>
      </c>
      <c r="C94" s="740">
        <f t="shared" ref="C94:P94" si="14">C14+C54</f>
        <v>38591.026243650522</v>
      </c>
      <c r="D94" s="740">
        <f t="shared" si="14"/>
        <v>39103.504304967362</v>
      </c>
      <c r="E94" s="740">
        <f t="shared" si="14"/>
        <v>39615.982366284232</v>
      </c>
      <c r="F94" s="740">
        <f t="shared" si="14"/>
        <v>40128.460427601087</v>
      </c>
      <c r="G94" s="740">
        <f t="shared" si="14"/>
        <v>43069.51970984423</v>
      </c>
      <c r="H94" s="740">
        <f t="shared" si="14"/>
        <v>43648.743121886429</v>
      </c>
      <c r="I94" s="740">
        <f t="shared" si="14"/>
        <v>62432.137305109311</v>
      </c>
      <c r="J94" s="740">
        <f t="shared" si="14"/>
        <v>63312.410298073984</v>
      </c>
      <c r="K94" s="740">
        <f t="shared" si="14"/>
        <v>64192.683291038666</v>
      </c>
      <c r="L94" s="740">
        <f t="shared" si="14"/>
        <v>65072.956284003354</v>
      </c>
      <c r="M94" s="746">
        <f t="shared" si="14"/>
        <v>65953.229276968035</v>
      </c>
      <c r="N94" s="746">
        <f t="shared" si="14"/>
        <v>66836.809160021803</v>
      </c>
      <c r="O94" s="746">
        <f t="shared" si="14"/>
        <v>67723.695933164665</v>
      </c>
      <c r="P94" s="747">
        <f t="shared" si="14"/>
        <v>68613.889596396621</v>
      </c>
    </row>
    <row r="95" spans="2:17" x14ac:dyDescent="0.3">
      <c r="B95" s="404" t="s">
        <v>146</v>
      </c>
      <c r="C95" s="740">
        <f t="shared" ref="C95:P95" si="15">C15+C55</f>
        <v>910954.48031064309</v>
      </c>
      <c r="D95" s="740">
        <f t="shared" si="15"/>
        <v>931450.80964300921</v>
      </c>
      <c r="E95" s="740">
        <f t="shared" si="15"/>
        <v>951947.13897537463</v>
      </c>
      <c r="F95" s="740">
        <f t="shared" si="15"/>
        <v>939193.61857454677</v>
      </c>
      <c r="G95" s="740">
        <f t="shared" si="15"/>
        <v>944255.02691434068</v>
      </c>
      <c r="H95" s="740">
        <f t="shared" si="15"/>
        <v>963770.94181821286</v>
      </c>
      <c r="I95" s="740">
        <f t="shared" si="15"/>
        <v>1532146.5442331573</v>
      </c>
      <c r="J95" s="740">
        <f t="shared" si="15"/>
        <v>1567599.4949028583</v>
      </c>
      <c r="K95" s="740">
        <f t="shared" si="15"/>
        <v>1603052.4455725595</v>
      </c>
      <c r="L95" s="740">
        <f t="shared" si="15"/>
        <v>1638505.3962422609</v>
      </c>
      <c r="M95" s="746">
        <f t="shared" si="15"/>
        <v>1673958.3469119619</v>
      </c>
      <c r="N95" s="746">
        <f t="shared" si="15"/>
        <v>1582694.1100176566</v>
      </c>
      <c r="O95" s="746">
        <f t="shared" si="15"/>
        <v>1616701.7135713308</v>
      </c>
      <c r="P95" s="747">
        <f t="shared" si="15"/>
        <v>1651104.1923987987</v>
      </c>
    </row>
    <row r="96" spans="2:17" x14ac:dyDescent="0.3">
      <c r="B96" s="404" t="s">
        <v>147</v>
      </c>
      <c r="C96" s="740">
        <f t="shared" ref="C96:P96" si="16">C16+C56</f>
        <v>265352.56766688393</v>
      </c>
      <c r="D96" s="740">
        <f t="shared" si="16"/>
        <v>272349.41614451108</v>
      </c>
      <c r="E96" s="740">
        <f t="shared" si="16"/>
        <v>279346.26462213841</v>
      </c>
      <c r="F96" s="740">
        <f t="shared" si="16"/>
        <v>271461.52732015075</v>
      </c>
      <c r="G96" s="740">
        <f t="shared" si="16"/>
        <v>279334.40788238484</v>
      </c>
      <c r="H96" s="740">
        <f t="shared" si="16"/>
        <v>286108.70190212096</v>
      </c>
      <c r="I96" s="740">
        <f t="shared" si="16"/>
        <v>524422.57120978564</v>
      </c>
      <c r="J96" s="740">
        <f t="shared" si="16"/>
        <v>538394.78960592137</v>
      </c>
      <c r="K96" s="740">
        <f t="shared" si="16"/>
        <v>552367.00800205697</v>
      </c>
      <c r="L96" s="740">
        <f t="shared" si="16"/>
        <v>566339.22639819258</v>
      </c>
      <c r="M96" s="746">
        <f t="shared" si="16"/>
        <v>580311.44479432818</v>
      </c>
      <c r="N96" s="746">
        <f t="shared" si="16"/>
        <v>540928.50651257322</v>
      </c>
      <c r="O96" s="746">
        <f t="shared" si="16"/>
        <v>554196.06925317424</v>
      </c>
      <c r="P96" s="747">
        <f t="shared" si="16"/>
        <v>567595.24527870212</v>
      </c>
    </row>
    <row r="97" spans="2:16" x14ac:dyDescent="0.3">
      <c r="B97" s="404" t="s">
        <v>148</v>
      </c>
      <c r="C97" s="740">
        <f t="shared" ref="C97:P97" si="17">C17+C57</f>
        <v>21807.656461586164</v>
      </c>
      <c r="D97" s="740">
        <f t="shared" si="17"/>
        <v>22101.4031214811</v>
      </c>
      <c r="E97" s="740">
        <f t="shared" si="17"/>
        <v>22395.149781376036</v>
      </c>
      <c r="F97" s="740">
        <f t="shared" si="17"/>
        <v>22688.896441270972</v>
      </c>
      <c r="G97" s="740">
        <f t="shared" si="17"/>
        <v>22799.193246496507</v>
      </c>
      <c r="H97" s="740">
        <f t="shared" si="17"/>
        <v>23090.394146578139</v>
      </c>
      <c r="I97" s="740">
        <f t="shared" si="17"/>
        <v>28082.793054617192</v>
      </c>
      <c r="J97" s="740">
        <f t="shared" si="17"/>
        <v>28479.353637707176</v>
      </c>
      <c r="K97" s="740">
        <f t="shared" si="17"/>
        <v>28875.914220797167</v>
      </c>
      <c r="L97" s="740">
        <f t="shared" si="17"/>
        <v>29272.474803887162</v>
      </c>
      <c r="M97" s="746">
        <f t="shared" si="17"/>
        <v>29669.03538697715</v>
      </c>
      <c r="N97" s="746">
        <f t="shared" si="17"/>
        <v>27527.533446542773</v>
      </c>
      <c r="O97" s="746">
        <f t="shared" si="17"/>
        <v>27897.66721834772</v>
      </c>
      <c r="P97" s="747">
        <f t="shared" si="17"/>
        <v>28270.028581264596</v>
      </c>
    </row>
    <row r="98" spans="2:16" x14ac:dyDescent="0.3">
      <c r="B98" s="404" t="s">
        <v>194</v>
      </c>
      <c r="C98" s="740">
        <f t="shared" ref="C98:P98" si="18">C18+C58</f>
        <v>119389.68733834656</v>
      </c>
      <c r="D98" s="740">
        <f t="shared" si="18"/>
        <v>122415.71741420272</v>
      </c>
      <c r="E98" s="740">
        <f t="shared" si="18"/>
        <v>125441.74749005889</v>
      </c>
      <c r="F98" s="740">
        <f t="shared" si="18"/>
        <v>128467.77756591504</v>
      </c>
      <c r="G98" s="740">
        <f t="shared" si="18"/>
        <v>132666.86182402942</v>
      </c>
      <c r="H98" s="740">
        <f t="shared" si="18"/>
        <v>135725.97658377496</v>
      </c>
      <c r="I98" s="740">
        <f t="shared" si="18"/>
        <v>186000.36051666294</v>
      </c>
      <c r="J98" s="740">
        <f t="shared" si="18"/>
        <v>191106.43356431284</v>
      </c>
      <c r="K98" s="740">
        <f t="shared" si="18"/>
        <v>196212.50661196269</v>
      </c>
      <c r="L98" s="740">
        <f t="shared" si="18"/>
        <v>201318.5796596125</v>
      </c>
      <c r="M98" s="746">
        <f t="shared" si="18"/>
        <v>206424.65270726234</v>
      </c>
      <c r="N98" s="746">
        <f t="shared" si="18"/>
        <v>210946.73605955855</v>
      </c>
      <c r="O98" s="746">
        <f t="shared" si="18"/>
        <v>216184.08004355087</v>
      </c>
      <c r="P98" s="747">
        <f t="shared" si="18"/>
        <v>221493.99879538952</v>
      </c>
    </row>
    <row r="99" spans="2:16" x14ac:dyDescent="0.3">
      <c r="B99" s="404" t="s">
        <v>150</v>
      </c>
      <c r="C99" s="740">
        <f t="shared" ref="C99:P99" si="19">C19+C59</f>
        <v>286405.76661661494</v>
      </c>
      <c r="D99" s="740">
        <f t="shared" si="19"/>
        <v>293244.57783563685</v>
      </c>
      <c r="E99" s="740">
        <f t="shared" si="19"/>
        <v>300083.38905465882</v>
      </c>
      <c r="F99" s="740">
        <f t="shared" si="19"/>
        <v>306922.20027368073</v>
      </c>
      <c r="G99" s="740">
        <f t="shared" si="19"/>
        <v>293945.7283615371</v>
      </c>
      <c r="H99" s="740">
        <f t="shared" si="19"/>
        <v>300275.23313194118</v>
      </c>
      <c r="I99" s="740">
        <f t="shared" si="19"/>
        <v>369593.99720542552</v>
      </c>
      <c r="J99" s="740">
        <f t="shared" si="19"/>
        <v>379038.91369482235</v>
      </c>
      <c r="K99" s="740">
        <f t="shared" si="19"/>
        <v>388483.83018421894</v>
      </c>
      <c r="L99" s="740">
        <f t="shared" si="19"/>
        <v>397928.74667361577</v>
      </c>
      <c r="M99" s="746">
        <f t="shared" si="19"/>
        <v>407373.66316301248</v>
      </c>
      <c r="N99" s="746">
        <f t="shared" si="19"/>
        <v>416762.33265341318</v>
      </c>
      <c r="O99" s="746">
        <f t="shared" si="19"/>
        <v>426457.90010687616</v>
      </c>
      <c r="P99" s="747">
        <f t="shared" si="19"/>
        <v>436280.64222702826</v>
      </c>
    </row>
    <row r="100" spans="2:16" x14ac:dyDescent="0.3">
      <c r="B100" s="404" t="s">
        <v>151</v>
      </c>
      <c r="C100" s="740">
        <f t="shared" ref="C100:P100" si="20">C20+C60</f>
        <v>722923.69372351677</v>
      </c>
      <c r="D100" s="740">
        <f t="shared" si="20"/>
        <v>737039.97530566552</v>
      </c>
      <c r="E100" s="740">
        <f t="shared" si="20"/>
        <v>751156.25688781438</v>
      </c>
      <c r="F100" s="740">
        <f t="shared" si="20"/>
        <v>751171.46101576672</v>
      </c>
      <c r="G100" s="740">
        <f t="shared" si="20"/>
        <v>775447.94366303179</v>
      </c>
      <c r="H100" s="740">
        <f t="shared" si="20"/>
        <v>789626.76273228857</v>
      </c>
      <c r="I100" s="740">
        <f t="shared" si="20"/>
        <v>1083205.4566809353</v>
      </c>
      <c r="J100" s="740">
        <f t="shared" si="20"/>
        <v>1105305.3094931496</v>
      </c>
      <c r="K100" s="740">
        <f t="shared" si="20"/>
        <v>1127405.1623053642</v>
      </c>
      <c r="L100" s="740">
        <f t="shared" si="20"/>
        <v>1149505.0151175782</v>
      </c>
      <c r="M100" s="746">
        <f t="shared" si="20"/>
        <v>1171604.8679297925</v>
      </c>
      <c r="N100" s="746">
        <f t="shared" si="20"/>
        <v>1211278.7700303763</v>
      </c>
      <c r="O100" s="746">
        <f t="shared" si="20"/>
        <v>1234006.4234281254</v>
      </c>
      <c r="P100" s="747">
        <f t="shared" si="20"/>
        <v>1256922.1783106623</v>
      </c>
    </row>
    <row r="101" spans="2:16" x14ac:dyDescent="0.3">
      <c r="B101" s="404" t="s">
        <v>152</v>
      </c>
      <c r="C101" s="740">
        <f t="shared" ref="C101:P101" si="21">C21+C61</f>
        <v>605821.76968435431</v>
      </c>
      <c r="D101" s="740">
        <f t="shared" si="21"/>
        <v>618793.30642353313</v>
      </c>
      <c r="E101" s="740">
        <f t="shared" si="21"/>
        <v>631764.84316271194</v>
      </c>
      <c r="F101" s="740">
        <f t="shared" si="21"/>
        <v>644736.37990189053</v>
      </c>
      <c r="G101" s="740">
        <f t="shared" si="21"/>
        <v>658604.14714891766</v>
      </c>
      <c r="H101" s="740">
        <f t="shared" si="21"/>
        <v>671623.40377531969</v>
      </c>
      <c r="I101" s="740">
        <f t="shared" si="21"/>
        <v>1064194.8945895853</v>
      </c>
      <c r="J101" s="740">
        <f t="shared" si="21"/>
        <v>1090243.5202954735</v>
      </c>
      <c r="K101" s="740">
        <f t="shared" si="21"/>
        <v>1116292.1460013627</v>
      </c>
      <c r="L101" s="740">
        <f t="shared" si="21"/>
        <v>1142340.7717072512</v>
      </c>
      <c r="M101" s="746">
        <f t="shared" si="21"/>
        <v>1168389.3974131399</v>
      </c>
      <c r="N101" s="746">
        <f t="shared" si="21"/>
        <v>1194832.8066415235</v>
      </c>
      <c r="O101" s="746">
        <f t="shared" si="21"/>
        <v>1220923.1964750739</v>
      </c>
      <c r="P101" s="747">
        <f t="shared" si="21"/>
        <v>1247033.5695706934</v>
      </c>
    </row>
    <row r="102" spans="2:16" x14ac:dyDescent="0.3">
      <c r="B102" s="404" t="s">
        <v>153</v>
      </c>
      <c r="C102" s="740">
        <f t="shared" ref="C102:P102" si="22">C22+C62</f>
        <v>2565.2305406803657</v>
      </c>
      <c r="D102" s="740">
        <f t="shared" si="22"/>
        <v>2618.6674985242794</v>
      </c>
      <c r="E102" s="740">
        <f t="shared" si="22"/>
        <v>2672.1044563681926</v>
      </c>
      <c r="F102" s="740">
        <f t="shared" si="22"/>
        <v>2725.5414142121067</v>
      </c>
      <c r="G102" s="740">
        <f t="shared" si="22"/>
        <v>2745.4489821895208</v>
      </c>
      <c r="H102" s="740">
        <f t="shared" si="22"/>
        <v>2797.1701464456837</v>
      </c>
      <c r="I102" s="740">
        <f t="shared" si="22"/>
        <v>5189.5881560079342</v>
      </c>
      <c r="J102" s="740">
        <f t="shared" si="22"/>
        <v>5292.2578225647185</v>
      </c>
      <c r="K102" s="740">
        <f t="shared" si="22"/>
        <v>5394.9274891215018</v>
      </c>
      <c r="L102" s="740">
        <f t="shared" si="22"/>
        <v>5497.597155678287</v>
      </c>
      <c r="M102" s="746">
        <f t="shared" si="22"/>
        <v>5600.2668222350712</v>
      </c>
      <c r="N102" s="746">
        <f t="shared" si="22"/>
        <v>5703.1080864453816</v>
      </c>
      <c r="O102" s="746">
        <f t="shared" si="22"/>
        <v>5806.1209483092198</v>
      </c>
      <c r="P102" s="747">
        <f t="shared" si="22"/>
        <v>5909.3054078265832</v>
      </c>
    </row>
    <row r="103" spans="2:16" x14ac:dyDescent="0.3">
      <c r="B103" s="404" t="s">
        <v>154</v>
      </c>
      <c r="C103" s="740">
        <f t="shared" ref="C103:L103" si="23">C23+C63</f>
        <v>799994.43229260202</v>
      </c>
      <c r="D103" s="740">
        <f t="shared" si="23"/>
        <v>816190.02219906554</v>
      </c>
      <c r="E103" s="740">
        <f t="shared" si="23"/>
        <v>832385.61210552906</v>
      </c>
      <c r="F103" s="740">
        <f t="shared" si="23"/>
        <v>827851.99177820596</v>
      </c>
      <c r="G103" s="740">
        <f t="shared" si="23"/>
        <v>835772.18515837542</v>
      </c>
      <c r="H103" s="740">
        <f t="shared" si="23"/>
        <v>851430.09365352592</v>
      </c>
      <c r="I103" s="740">
        <f t="shared" si="23"/>
        <v>1100654.0484727039</v>
      </c>
      <c r="J103" s="740">
        <f t="shared" si="23"/>
        <v>1124665.5857607888</v>
      </c>
      <c r="K103" s="740">
        <f t="shared" si="23"/>
        <v>1148677.1230488736</v>
      </c>
      <c r="L103" s="740">
        <f t="shared" si="23"/>
        <v>1172688.6603369582</v>
      </c>
      <c r="M103" s="746">
        <f>M23+M63</f>
        <v>1196700.1976250436</v>
      </c>
      <c r="N103" s="746">
        <f t="shared" ref="N103:P103" si="24">N23+N63</f>
        <v>1228373.7466217284</v>
      </c>
      <c r="O103" s="746">
        <f t="shared" si="24"/>
        <v>1253186.9869036155</v>
      </c>
      <c r="P103" s="747">
        <f t="shared" si="24"/>
        <v>1278333.4048348872</v>
      </c>
    </row>
    <row r="104" spans="2:16" x14ac:dyDescent="0.3">
      <c r="B104" s="404" t="s">
        <v>155</v>
      </c>
      <c r="C104" s="740">
        <f t="shared" ref="C104:P104" si="25">C24+C64</f>
        <v>2379953.3005674519</v>
      </c>
      <c r="D104" s="740">
        <f t="shared" si="25"/>
        <v>2419562.8479046184</v>
      </c>
      <c r="E104" s="740">
        <f t="shared" si="25"/>
        <v>2459172.3952417849</v>
      </c>
      <c r="F104" s="740">
        <f t="shared" si="25"/>
        <v>2477829.3747260547</v>
      </c>
      <c r="G104" s="740">
        <f t="shared" si="25"/>
        <v>2561544.9088993794</v>
      </c>
      <c r="H104" s="740">
        <f t="shared" si="25"/>
        <v>2601735.9723220374</v>
      </c>
      <c r="I104" s="740">
        <f t="shared" si="25"/>
        <v>2686938.2065767329</v>
      </c>
      <c r="J104" s="740">
        <f t="shared" si="25"/>
        <v>2735546.0889647035</v>
      </c>
      <c r="K104" s="740">
        <f t="shared" si="25"/>
        <v>2784153.971352675</v>
      </c>
      <c r="L104" s="740">
        <f t="shared" si="25"/>
        <v>2832761.8537406451</v>
      </c>
      <c r="M104" s="746">
        <f t="shared" si="25"/>
        <v>2881369.7361286152</v>
      </c>
      <c r="N104" s="746">
        <f t="shared" si="25"/>
        <v>2947746.3149828897</v>
      </c>
      <c r="O104" s="746">
        <f t="shared" si="25"/>
        <v>2997616.2178112143</v>
      </c>
      <c r="P104" s="747">
        <f t="shared" si="25"/>
        <v>3047989.2751957546</v>
      </c>
    </row>
    <row r="105" spans="2:16" x14ac:dyDescent="0.3">
      <c r="B105" s="404" t="s">
        <v>156</v>
      </c>
      <c r="C105" s="740">
        <f t="shared" ref="C105:P105" si="26">C25+C65</f>
        <v>26656.790098236248</v>
      </c>
      <c r="D105" s="740">
        <f t="shared" si="26"/>
        <v>27198.660766132634</v>
      </c>
      <c r="E105" s="740">
        <f t="shared" si="26"/>
        <v>27740.531434029021</v>
      </c>
      <c r="F105" s="740">
        <f t="shared" si="26"/>
        <v>28282.402101925407</v>
      </c>
      <c r="G105" s="740">
        <f t="shared" si="26"/>
        <v>27645.781732326595</v>
      </c>
      <c r="H105" s="740">
        <f t="shared" si="26"/>
        <v>28148.768904430075</v>
      </c>
      <c r="I105" s="740">
        <f t="shared" si="26"/>
        <v>49479.414555451251</v>
      </c>
      <c r="J105" s="740">
        <f t="shared" si="26"/>
        <v>50394.635597133121</v>
      </c>
      <c r="K105" s="740">
        <f t="shared" si="26"/>
        <v>51309.856638814977</v>
      </c>
      <c r="L105" s="740">
        <f t="shared" si="26"/>
        <v>52225.077680496855</v>
      </c>
      <c r="M105" s="746">
        <f t="shared" si="26"/>
        <v>53140.298722178726</v>
      </c>
      <c r="N105" s="746">
        <f t="shared" si="26"/>
        <v>54061.295059691372</v>
      </c>
      <c r="O105" s="746">
        <f t="shared" si="26"/>
        <v>54988.06669303478</v>
      </c>
      <c r="P105" s="747">
        <f t="shared" si="26"/>
        <v>55920.613622208999</v>
      </c>
    </row>
    <row r="106" spans="2:16" x14ac:dyDescent="0.3">
      <c r="B106" s="404" t="s">
        <v>157</v>
      </c>
      <c r="C106" s="740">
        <f t="shared" ref="C106:P106" si="27">C26+C66</f>
        <v>29249.962712981152</v>
      </c>
      <c r="D106" s="740">
        <f t="shared" si="27"/>
        <v>30001.585877829773</v>
      </c>
      <c r="E106" s="740">
        <f t="shared" si="27"/>
        <v>30753.209042678398</v>
      </c>
      <c r="F106" s="740">
        <f t="shared" si="27"/>
        <v>31504.832207527015</v>
      </c>
      <c r="G106" s="740">
        <f t="shared" si="27"/>
        <v>31134.005485259939</v>
      </c>
      <c r="H106" s="740">
        <f t="shared" si="27"/>
        <v>31857.657753878913</v>
      </c>
      <c r="I106" s="740">
        <f t="shared" si="27"/>
        <v>45070.744001083673</v>
      </c>
      <c r="J106" s="740">
        <f t="shared" si="27"/>
        <v>46352.913834973944</v>
      </c>
      <c r="K106" s="740">
        <f t="shared" si="27"/>
        <v>47635.083668864208</v>
      </c>
      <c r="L106" s="740">
        <f t="shared" si="27"/>
        <v>48917.253502754465</v>
      </c>
      <c r="M106" s="746">
        <f t="shared" si="27"/>
        <v>50199.42333664473</v>
      </c>
      <c r="N106" s="746">
        <f t="shared" si="27"/>
        <v>51511.257798894934</v>
      </c>
      <c r="O106" s="746">
        <f t="shared" si="27"/>
        <v>52852.756889505086</v>
      </c>
      <c r="P106" s="747">
        <f t="shared" si="27"/>
        <v>54223.920608475149</v>
      </c>
    </row>
    <row r="107" spans="2:16" x14ac:dyDescent="0.3">
      <c r="B107" s="404" t="s">
        <v>158</v>
      </c>
      <c r="C107" s="740">
        <f t="shared" ref="C107:P107" si="28">C27+C67</f>
        <v>27911.666307631574</v>
      </c>
      <c r="D107" s="740">
        <f t="shared" si="28"/>
        <v>28552.624958979552</v>
      </c>
      <c r="E107" s="740">
        <f t="shared" si="28"/>
        <v>29193.583610327536</v>
      </c>
      <c r="F107" s="740">
        <f t="shared" si="28"/>
        <v>29834.542261675502</v>
      </c>
      <c r="G107" s="740">
        <f t="shared" si="28"/>
        <v>28927.14506138748</v>
      </c>
      <c r="H107" s="740">
        <f t="shared" si="28"/>
        <v>29530.99519488246</v>
      </c>
      <c r="I107" s="740">
        <f t="shared" si="28"/>
        <v>46894.069672185098</v>
      </c>
      <c r="J107" s="740">
        <f t="shared" si="28"/>
        <v>48044.886506459596</v>
      </c>
      <c r="K107" s="740">
        <f t="shared" si="28"/>
        <v>49195.7033407341</v>
      </c>
      <c r="L107" s="740">
        <f t="shared" si="28"/>
        <v>50346.520175008591</v>
      </c>
      <c r="M107" s="746">
        <f t="shared" si="28"/>
        <v>51497.337009283081</v>
      </c>
      <c r="N107" s="746">
        <f t="shared" si="28"/>
        <v>52669.560980685681</v>
      </c>
      <c r="O107" s="746">
        <f t="shared" si="28"/>
        <v>53863.192089216354</v>
      </c>
      <c r="P107" s="747">
        <f t="shared" si="28"/>
        <v>55078.230334875145</v>
      </c>
    </row>
    <row r="108" spans="2:16" x14ac:dyDescent="0.3">
      <c r="B108" s="404" t="s">
        <v>159</v>
      </c>
      <c r="C108" s="740">
        <f t="shared" ref="C108:P108" si="29">C28+C68</f>
        <v>19357.371137345672</v>
      </c>
      <c r="D108" s="740">
        <f t="shared" si="29"/>
        <v>19770.520907314836</v>
      </c>
      <c r="E108" s="740">
        <f t="shared" si="29"/>
        <v>20183.670677284012</v>
      </c>
      <c r="F108" s="740">
        <f t="shared" si="29"/>
        <v>20596.820447253187</v>
      </c>
      <c r="G108" s="740">
        <f t="shared" si="29"/>
        <v>19022.259427595156</v>
      </c>
      <c r="H108" s="740">
        <f t="shared" si="29"/>
        <v>19349.072287889929</v>
      </c>
      <c r="I108" s="740">
        <f t="shared" si="29"/>
        <v>46575.765043361913</v>
      </c>
      <c r="J108" s="740">
        <f t="shared" si="29"/>
        <v>47092.745008828388</v>
      </c>
      <c r="K108" s="740">
        <f t="shared" si="29"/>
        <v>47609.724974294862</v>
      </c>
      <c r="L108" s="740">
        <f t="shared" si="29"/>
        <v>48126.70493976133</v>
      </c>
      <c r="M108" s="746">
        <f t="shared" si="29"/>
        <v>48643.684905227812</v>
      </c>
      <c r="N108" s="746">
        <f t="shared" si="29"/>
        <v>49160.677795053285</v>
      </c>
      <c r="O108" s="746">
        <f t="shared" si="29"/>
        <v>49677.683609237713</v>
      </c>
      <c r="P108" s="747">
        <f t="shared" si="29"/>
        <v>50194.702347781124</v>
      </c>
    </row>
    <row r="109" spans="2:16" x14ac:dyDescent="0.3">
      <c r="B109" s="404" t="s">
        <v>160</v>
      </c>
      <c r="C109" s="740">
        <f t="shared" ref="C109:P109" si="30">C29+C69</f>
        <v>319537.03462287271</v>
      </c>
      <c r="D109" s="740">
        <f t="shared" si="30"/>
        <v>324712.10281568754</v>
      </c>
      <c r="E109" s="740">
        <f t="shared" si="30"/>
        <v>329887.17100850237</v>
      </c>
      <c r="F109" s="740">
        <f t="shared" si="30"/>
        <v>333588.00555452524</v>
      </c>
      <c r="G109" s="740">
        <f t="shared" si="30"/>
        <v>338827.69130947732</v>
      </c>
      <c r="H109" s="740">
        <f t="shared" si="30"/>
        <v>343985.75627051655</v>
      </c>
      <c r="I109" s="740">
        <f t="shared" si="30"/>
        <v>420438.16476488556</v>
      </c>
      <c r="J109" s="740">
        <f t="shared" si="30"/>
        <v>427565.51418664842</v>
      </c>
      <c r="K109" s="740">
        <f t="shared" si="30"/>
        <v>434692.86360841134</v>
      </c>
      <c r="L109" s="740">
        <f t="shared" si="30"/>
        <v>441820.21303017414</v>
      </c>
      <c r="M109" s="746">
        <f t="shared" si="30"/>
        <v>448947.56245193694</v>
      </c>
      <c r="N109" s="746">
        <f t="shared" si="30"/>
        <v>457409.49636256555</v>
      </c>
      <c r="O109" s="746">
        <f t="shared" si="30"/>
        <v>464682.49004897731</v>
      </c>
      <c r="P109" s="747">
        <f t="shared" si="30"/>
        <v>472019.97135010781</v>
      </c>
    </row>
    <row r="110" spans="2:16" x14ac:dyDescent="0.3">
      <c r="B110" s="404" t="s">
        <v>161</v>
      </c>
      <c r="C110" s="740">
        <f t="shared" ref="C110:P110" si="31">C30+C70</f>
        <v>46008.194167205205</v>
      </c>
      <c r="D110" s="740">
        <f t="shared" si="31"/>
        <v>47195.339019618346</v>
      </c>
      <c r="E110" s="740">
        <f t="shared" si="31"/>
        <v>48382.483872031487</v>
      </c>
      <c r="F110" s="740">
        <f t="shared" si="31"/>
        <v>50118.025631042867</v>
      </c>
      <c r="G110" s="740">
        <f t="shared" si="31"/>
        <v>53126.9497932784</v>
      </c>
      <c r="H110" s="740">
        <f t="shared" si="31"/>
        <v>54372.443987843166</v>
      </c>
      <c r="I110" s="740">
        <f t="shared" si="31"/>
        <v>60915.550803871825</v>
      </c>
      <c r="J110" s="740">
        <f t="shared" si="31"/>
        <v>62671.229508042103</v>
      </c>
      <c r="K110" s="740">
        <f t="shared" si="31"/>
        <v>64426.908212212322</v>
      </c>
      <c r="L110" s="740">
        <f t="shared" si="31"/>
        <v>66182.586916382556</v>
      </c>
      <c r="M110" s="746">
        <f t="shared" si="31"/>
        <v>67938.265620552818</v>
      </c>
      <c r="N110" s="746">
        <f t="shared" si="31"/>
        <v>71333.739894162805</v>
      </c>
      <c r="O110" s="746">
        <f t="shared" si="31"/>
        <v>73206.155586119232</v>
      </c>
      <c r="P110" s="747">
        <f t="shared" si="31"/>
        <v>75117.226629411132</v>
      </c>
    </row>
    <row r="111" spans="2:16" x14ac:dyDescent="0.3">
      <c r="B111" s="404" t="s">
        <v>162</v>
      </c>
      <c r="C111" s="740">
        <f t="shared" ref="C111:P111" si="32">C31+C71</f>
        <v>426630.38531323429</v>
      </c>
      <c r="D111" s="740">
        <f t="shared" si="32"/>
        <v>433723.93673903117</v>
      </c>
      <c r="E111" s="740">
        <f t="shared" si="32"/>
        <v>440817.48816482804</v>
      </c>
      <c r="F111" s="740">
        <f t="shared" si="32"/>
        <v>468760.23363805935</v>
      </c>
      <c r="G111" s="740">
        <f t="shared" si="32"/>
        <v>473635.49538879673</v>
      </c>
      <c r="H111" s="740">
        <f t="shared" si="32"/>
        <v>480939.8547881493</v>
      </c>
      <c r="I111" s="740">
        <f t="shared" si="32"/>
        <v>910919.81233174878</v>
      </c>
      <c r="J111" s="740">
        <f t="shared" si="32"/>
        <v>925541.14537571184</v>
      </c>
      <c r="K111" s="740">
        <f t="shared" si="32"/>
        <v>940162.47841967479</v>
      </c>
      <c r="L111" s="740">
        <f t="shared" si="32"/>
        <v>954783.81146363821</v>
      </c>
      <c r="M111" s="746">
        <f t="shared" si="32"/>
        <v>969405.14450760139</v>
      </c>
      <c r="N111" s="746">
        <f t="shared" si="32"/>
        <v>844330.80494686775</v>
      </c>
      <c r="O111" s="746">
        <f t="shared" si="32"/>
        <v>857373.5805953606</v>
      </c>
      <c r="P111" s="747">
        <f t="shared" si="32"/>
        <v>870535.2515787842</v>
      </c>
    </row>
    <row r="112" spans="2:16" x14ac:dyDescent="0.3">
      <c r="B112" s="404" t="s">
        <v>163</v>
      </c>
      <c r="C112" s="740">
        <f t="shared" ref="C112:P112" si="33">C32+C72</f>
        <v>705228.61948846816</v>
      </c>
      <c r="D112" s="740">
        <f t="shared" si="33"/>
        <v>720570.37183471757</v>
      </c>
      <c r="E112" s="740">
        <f t="shared" si="33"/>
        <v>735912.12418096699</v>
      </c>
      <c r="F112" s="740">
        <f t="shared" si="33"/>
        <v>747652.62626362056</v>
      </c>
      <c r="G112" s="740">
        <f t="shared" si="33"/>
        <v>755227.06181212503</v>
      </c>
      <c r="H112" s="740">
        <f t="shared" si="33"/>
        <v>770320.71348355326</v>
      </c>
      <c r="I112" s="740">
        <f t="shared" si="33"/>
        <v>984304.8112084684</v>
      </c>
      <c r="J112" s="740">
        <f t="shared" si="33"/>
        <v>1007394.4685753328</v>
      </c>
      <c r="K112" s="740">
        <f t="shared" si="33"/>
        <v>1030484.1259421972</v>
      </c>
      <c r="L112" s="740">
        <f t="shared" si="33"/>
        <v>1053573.7833090615</v>
      </c>
      <c r="M112" s="746">
        <f t="shared" si="33"/>
        <v>1076663.4406759259</v>
      </c>
      <c r="N112" s="746">
        <f t="shared" si="33"/>
        <v>1110329.1108318048</v>
      </c>
      <c r="O112" s="746">
        <f t="shared" si="33"/>
        <v>1134269.1151500768</v>
      </c>
      <c r="P112" s="747">
        <f t="shared" si="33"/>
        <v>1158535.6031553678</v>
      </c>
    </row>
    <row r="113" spans="2:16" x14ac:dyDescent="0.3">
      <c r="B113" s="404" t="s">
        <v>164</v>
      </c>
      <c r="C113" s="740">
        <f t="shared" ref="C113:L113" si="34">C33+C73</f>
        <v>4366.9337922232644</v>
      </c>
      <c r="D113" s="740">
        <f t="shared" si="34"/>
        <v>4525.3029540718444</v>
      </c>
      <c r="E113" s="740">
        <f t="shared" si="34"/>
        <v>4683.6721159204253</v>
      </c>
      <c r="F113" s="740">
        <f t="shared" si="34"/>
        <v>4842.0412777690053</v>
      </c>
      <c r="G113" s="740">
        <f t="shared" si="34"/>
        <v>5176.6257711405842</v>
      </c>
      <c r="H113" s="740">
        <f t="shared" si="34"/>
        <v>5347.2414675201644</v>
      </c>
      <c r="I113" s="740">
        <f t="shared" si="34"/>
        <v>9180.3049051018334</v>
      </c>
      <c r="J113" s="740">
        <f t="shared" si="34"/>
        <v>9582.8102533241763</v>
      </c>
      <c r="K113" s="740">
        <f t="shared" si="34"/>
        <v>9985.3156015465211</v>
      </c>
      <c r="L113" s="740">
        <f t="shared" si="34"/>
        <v>10387.820949768864</v>
      </c>
      <c r="M113" s="746">
        <f>M33+M73</f>
        <v>10790.326297991211</v>
      </c>
      <c r="N113" s="746">
        <f t="shared" ref="N113:P113" si="35">N33+N73</f>
        <v>10847.508898517606</v>
      </c>
      <c r="O113" s="746">
        <f t="shared" si="35"/>
        <v>11248.103859881456</v>
      </c>
      <c r="P113" s="747">
        <f t="shared" si="35"/>
        <v>11649.841688788016</v>
      </c>
    </row>
    <row r="114" spans="2:16" x14ac:dyDescent="0.3">
      <c r="B114" s="404" t="s">
        <v>165</v>
      </c>
      <c r="C114" s="740">
        <f t="shared" ref="C114:P114" si="36">C34+C74</f>
        <v>1496990.6003697456</v>
      </c>
      <c r="D114" s="740">
        <f t="shared" si="36"/>
        <v>1522608.3315898399</v>
      </c>
      <c r="E114" s="740">
        <f t="shared" si="36"/>
        <v>1548226.0628099339</v>
      </c>
      <c r="F114" s="740">
        <f t="shared" si="36"/>
        <v>1557578.3917141363</v>
      </c>
      <c r="G114" s="740">
        <f t="shared" si="36"/>
        <v>1613342.2317750934</v>
      </c>
      <c r="H114" s="740">
        <f t="shared" si="36"/>
        <v>1639406.4732531509</v>
      </c>
      <c r="I114" s="740">
        <f t="shared" si="36"/>
        <v>1872957.2570844525</v>
      </c>
      <c r="J114" s="740">
        <f t="shared" si="36"/>
        <v>1907501.9765921463</v>
      </c>
      <c r="K114" s="740">
        <f t="shared" si="36"/>
        <v>1942046.6960998396</v>
      </c>
      <c r="L114" s="740">
        <f t="shared" si="36"/>
        <v>1976591.4156075325</v>
      </c>
      <c r="M114" s="746">
        <f t="shared" si="36"/>
        <v>2011136.1351152263</v>
      </c>
      <c r="N114" s="746">
        <f t="shared" si="36"/>
        <v>2055646.7361955377</v>
      </c>
      <c r="O114" s="746">
        <f t="shared" si="36"/>
        <v>2078655.3806839869</v>
      </c>
      <c r="P114" s="747">
        <f t="shared" si="36"/>
        <v>2102012.3103744825</v>
      </c>
    </row>
    <row r="115" spans="2:16" x14ac:dyDescent="0.3">
      <c r="B115" s="404" t="s">
        <v>195</v>
      </c>
      <c r="C115" s="748" t="s">
        <v>197</v>
      </c>
      <c r="D115" s="748" t="s">
        <v>197</v>
      </c>
      <c r="E115" s="748" t="s">
        <v>197</v>
      </c>
      <c r="F115" s="748" t="s">
        <v>197</v>
      </c>
      <c r="G115" s="748" t="s">
        <v>197</v>
      </c>
      <c r="H115" s="748" t="s">
        <v>197</v>
      </c>
      <c r="I115" s="748" t="s">
        <v>197</v>
      </c>
      <c r="J115" s="748" t="s">
        <v>197</v>
      </c>
      <c r="K115" s="748" t="s">
        <v>197</v>
      </c>
      <c r="L115" s="740">
        <f>L35+L75</f>
        <v>850410.2184241435</v>
      </c>
      <c r="M115" s="746">
        <f>M35+M75</f>
        <v>866039.77230062895</v>
      </c>
      <c r="N115" s="746">
        <f t="shared" ref="N115:P115" si="37">N35+N75</f>
        <v>910576.45627591689</v>
      </c>
      <c r="O115" s="746">
        <f t="shared" si="37"/>
        <v>926573.60901628633</v>
      </c>
      <c r="P115" s="747">
        <f t="shared" si="37"/>
        <v>942570.76175665599</v>
      </c>
    </row>
    <row r="116" spans="2:16" x14ac:dyDescent="0.3">
      <c r="B116" s="404" t="s">
        <v>167</v>
      </c>
      <c r="C116" s="740">
        <f t="shared" ref="C116:P116" si="38">C36+C76</f>
        <v>33488.603871548337</v>
      </c>
      <c r="D116" s="740">
        <f t="shared" si="38"/>
        <v>34405.223647360617</v>
      </c>
      <c r="E116" s="740">
        <f t="shared" si="38"/>
        <v>35321.843423172897</v>
      </c>
      <c r="F116" s="740">
        <f t="shared" si="38"/>
        <v>36238.46319898517</v>
      </c>
      <c r="G116" s="740">
        <f t="shared" si="38"/>
        <v>38488.776639762655</v>
      </c>
      <c r="H116" s="740">
        <f t="shared" si="38"/>
        <v>39468.519793726817</v>
      </c>
      <c r="I116" s="740">
        <f t="shared" si="38"/>
        <v>55814.358568616706</v>
      </c>
      <c r="J116" s="740">
        <f t="shared" si="38"/>
        <v>57515.959147614471</v>
      </c>
      <c r="K116" s="740">
        <f t="shared" si="38"/>
        <v>59217.559726612264</v>
      </c>
      <c r="L116" s="740">
        <f t="shared" si="38"/>
        <v>60919.160305610028</v>
      </c>
      <c r="M116" s="746">
        <f t="shared" si="38"/>
        <v>62620.760884607807</v>
      </c>
      <c r="N116" s="746">
        <f t="shared" si="38"/>
        <v>64309.922557615646</v>
      </c>
      <c r="O116" s="746">
        <f t="shared" si="38"/>
        <v>66029.52369126807</v>
      </c>
      <c r="P116" s="747">
        <f t="shared" si="38"/>
        <v>67758.274208670788</v>
      </c>
    </row>
    <row r="117" spans="2:16" x14ac:dyDescent="0.3">
      <c r="B117" s="404" t="s">
        <v>168</v>
      </c>
      <c r="C117" s="740">
        <f t="shared" ref="C117:P117" si="39">C37+C77</f>
        <v>1714425.9759366694</v>
      </c>
      <c r="D117" s="740">
        <f t="shared" si="39"/>
        <v>1750958.0791990783</v>
      </c>
      <c r="E117" s="740">
        <f t="shared" si="39"/>
        <v>1787490.1824614874</v>
      </c>
      <c r="F117" s="740">
        <f t="shared" si="39"/>
        <v>1839516.9559063711</v>
      </c>
      <c r="G117" s="740">
        <f t="shared" si="39"/>
        <v>1802789.0191864693</v>
      </c>
      <c r="H117" s="740">
        <f t="shared" si="39"/>
        <v>1837873.2826021556</v>
      </c>
      <c r="I117" s="740">
        <f t="shared" si="39"/>
        <v>2604814.1101540481</v>
      </c>
      <c r="J117" s="740">
        <f t="shared" si="39"/>
        <v>2663130.8000459424</v>
      </c>
      <c r="K117" s="740">
        <f t="shared" si="39"/>
        <v>2721447.4899378382</v>
      </c>
      <c r="L117" s="740">
        <f t="shared" si="39"/>
        <v>2779764.1798297325</v>
      </c>
      <c r="M117" s="746">
        <f t="shared" si="39"/>
        <v>2838080.8697216278</v>
      </c>
      <c r="N117" s="746">
        <f t="shared" si="39"/>
        <v>2855930.7676233486</v>
      </c>
      <c r="O117" s="746">
        <f t="shared" si="39"/>
        <v>2915054.2497734288</v>
      </c>
      <c r="P117" s="747">
        <f t="shared" si="39"/>
        <v>2974959.9594710874</v>
      </c>
    </row>
    <row r="118" spans="2:16" x14ac:dyDescent="0.3">
      <c r="B118" s="404" t="s">
        <v>196</v>
      </c>
      <c r="C118" s="740">
        <f t="shared" ref="C118:P118" si="40">C38+C78</f>
        <v>118809.94967493555</v>
      </c>
      <c r="D118" s="740">
        <f t="shared" si="40"/>
        <v>121557.80342152735</v>
      </c>
      <c r="E118" s="740">
        <f t="shared" si="40"/>
        <v>124305.65716811916</v>
      </c>
      <c r="F118" s="740">
        <f t="shared" si="40"/>
        <v>127053.51091471095</v>
      </c>
      <c r="G118" s="740">
        <f t="shared" si="40"/>
        <v>125936.34303918839</v>
      </c>
      <c r="H118" s="740">
        <f t="shared" si="40"/>
        <v>128567.21398431937</v>
      </c>
      <c r="I118" s="740">
        <f t="shared" si="40"/>
        <v>178806.85238923124</v>
      </c>
      <c r="J118" s="740">
        <f t="shared" si="40"/>
        <v>183233.61892397949</v>
      </c>
      <c r="K118" s="740">
        <f t="shared" si="40"/>
        <v>187660.38545872775</v>
      </c>
      <c r="L118" s="740">
        <f t="shared" si="40"/>
        <v>192087.15199347609</v>
      </c>
      <c r="M118" s="746">
        <f t="shared" si="40"/>
        <v>196513.91852822431</v>
      </c>
      <c r="N118" s="746">
        <f t="shared" si="40"/>
        <v>200577.17951184156</v>
      </c>
      <c r="O118" s="746">
        <f t="shared" si="40"/>
        <v>205087.57990394474</v>
      </c>
      <c r="P118" s="747">
        <f t="shared" si="40"/>
        <v>209643.31198781313</v>
      </c>
    </row>
    <row r="119" spans="2:16" x14ac:dyDescent="0.3">
      <c r="B119" s="404" t="s">
        <v>170</v>
      </c>
      <c r="C119" s="740">
        <f t="shared" ref="C119:P119" si="41">C39+C79</f>
        <v>1355952.9722016561</v>
      </c>
      <c r="D119" s="740">
        <f t="shared" si="41"/>
        <v>1378368.0909224777</v>
      </c>
      <c r="E119" s="740">
        <f t="shared" si="41"/>
        <v>1400783.2096432999</v>
      </c>
      <c r="F119" s="740">
        <f t="shared" si="41"/>
        <v>1423170.110119127</v>
      </c>
      <c r="G119" s="740">
        <f t="shared" si="41"/>
        <v>1425890.6319504799</v>
      </c>
      <c r="H119" s="740">
        <f t="shared" si="41"/>
        <v>1447832.4924832862</v>
      </c>
      <c r="I119" s="740">
        <f t="shared" si="41"/>
        <v>1722782.0594200811</v>
      </c>
      <c r="J119" s="740">
        <f t="shared" si="41"/>
        <v>1753054.8647415452</v>
      </c>
      <c r="K119" s="740">
        <f t="shared" si="41"/>
        <v>1783327.6700630088</v>
      </c>
      <c r="L119" s="740">
        <f t="shared" si="41"/>
        <v>1813600.4753844729</v>
      </c>
      <c r="M119" s="746">
        <f t="shared" si="41"/>
        <v>1843873.280705937</v>
      </c>
      <c r="N119" s="746">
        <f t="shared" si="41"/>
        <v>1882003.8055772628</v>
      </c>
      <c r="O119" s="746">
        <f t="shared" si="41"/>
        <v>1912883.1446334878</v>
      </c>
      <c r="P119" s="747">
        <f t="shared" si="41"/>
        <v>1944016.5239144058</v>
      </c>
    </row>
    <row r="120" spans="2:16" ht="16.2" thickBot="1" x14ac:dyDescent="0.35">
      <c r="B120" s="403" t="s">
        <v>220</v>
      </c>
      <c r="C120" s="744">
        <f>SUM(C84:C119)</f>
        <v>15252067.083729355</v>
      </c>
      <c r="D120" s="744">
        <f t="shared" ref="D120:L120" si="42">SUM(D84:D119)</f>
        <v>15549094.899768595</v>
      </c>
      <c r="E120" s="744">
        <f t="shared" si="42"/>
        <v>15846122.715807837</v>
      </c>
      <c r="F120" s="744">
        <f t="shared" si="42"/>
        <v>15957838.610538907</v>
      </c>
      <c r="G120" s="744">
        <f t="shared" si="42"/>
        <v>16166226.481263723</v>
      </c>
      <c r="H120" s="744">
        <f t="shared" si="42"/>
        <v>16458330.620251916</v>
      </c>
      <c r="I120" s="744">
        <f t="shared" si="42"/>
        <v>21554512.464439873</v>
      </c>
      <c r="J120" s="744">
        <f t="shared" si="42"/>
        <v>22110777.05818237</v>
      </c>
      <c r="K120" s="744">
        <f t="shared" si="42"/>
        <v>22564881.334452339</v>
      </c>
      <c r="L120" s="744">
        <f t="shared" si="42"/>
        <v>23179854.188978326</v>
      </c>
      <c r="M120" s="749">
        <f>M40+M80</f>
        <v>23637584.67183996</v>
      </c>
      <c r="N120" s="749">
        <f t="shared" ref="N120:P120" si="43">N40+N80</f>
        <v>23795633.25797363</v>
      </c>
      <c r="O120" s="749">
        <f t="shared" si="43"/>
        <v>24237191.539041631</v>
      </c>
      <c r="P120" s="750">
        <f t="shared" si="43"/>
        <v>24683938.499481276</v>
      </c>
    </row>
    <row r="122" spans="2:16" x14ac:dyDescent="0.3">
      <c r="K122" s="364"/>
    </row>
    <row r="123" spans="2:16" ht="98.25" customHeight="1" x14ac:dyDescent="0.3">
      <c r="B123" s="585" t="s">
        <v>441</v>
      </c>
      <c r="C123" s="585"/>
      <c r="D123" s="585"/>
      <c r="E123" s="585"/>
      <c r="F123" s="585"/>
    </row>
  </sheetData>
  <mergeCells count="4">
    <mergeCell ref="B82:L82"/>
    <mergeCell ref="B42:L42"/>
    <mergeCell ref="B2:P2"/>
    <mergeCell ref="B123:F123"/>
  </mergeCells>
  <pageMargins left="0.25" right="0.25" top="0.75" bottom="0.75" header="0.3" footer="0.3"/>
  <pageSetup paperSize="9" scale="65"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9">
    <tabColor rgb="FFFFC000"/>
    <pageSetUpPr fitToPage="1"/>
  </sheetPr>
  <dimension ref="A1:Y48"/>
  <sheetViews>
    <sheetView topLeftCell="A7" zoomScale="85" zoomScaleNormal="85" zoomScalePageLayoutView="80" workbookViewId="0">
      <selection activeCell="N2" sqref="N2:P2"/>
    </sheetView>
  </sheetViews>
  <sheetFormatPr defaultColWidth="8.6640625" defaultRowHeight="15.6" x14ac:dyDescent="0.3"/>
  <cols>
    <col min="1" max="1" width="45.44140625" style="353" customWidth="1"/>
    <col min="2" max="4" width="19.6640625" style="122" customWidth="1"/>
    <col min="5" max="5" width="25.6640625" style="57" customWidth="1"/>
    <col min="6" max="6" width="24.33203125" style="57" customWidth="1"/>
    <col min="7" max="7" width="23" style="57" customWidth="1"/>
    <col min="8" max="8" width="22.33203125" style="57" customWidth="1"/>
    <col min="9" max="9" width="21.6640625" style="57" customWidth="1"/>
    <col min="10" max="10" width="21.33203125" style="57" customWidth="1"/>
    <col min="11" max="11" width="21.44140625" style="57" customWidth="1"/>
    <col min="12" max="13" width="20.6640625" style="57" customWidth="1"/>
    <col min="14" max="14" width="21.6640625" style="57" customWidth="1"/>
    <col min="15" max="15" width="18.6640625" style="57" customWidth="1"/>
    <col min="16" max="16" width="20.109375" style="57" customWidth="1"/>
    <col min="17" max="192" width="8.6640625" style="57"/>
    <col min="193" max="193" width="43.44140625" style="57" customWidth="1"/>
    <col min="194" max="200" width="18.6640625" style="57" customWidth="1"/>
    <col min="201" max="201" width="15.44140625" style="57" customWidth="1"/>
    <col min="202" max="202" width="12.33203125" style="57" customWidth="1"/>
    <col min="203" max="203" width="14.33203125" style="57" customWidth="1"/>
    <col min="204" max="204" width="12.33203125" style="57" customWidth="1"/>
    <col min="205" max="205" width="12.6640625" style="57" customWidth="1"/>
    <col min="206" max="207" width="12.44140625" style="57" customWidth="1"/>
    <col min="208" max="208" width="12.33203125" style="57" customWidth="1"/>
    <col min="209" max="214" width="11.44140625" style="57" bestFit="1" customWidth="1"/>
    <col min="215" max="215" width="13.6640625" style="57" bestFit="1" customWidth="1"/>
    <col min="216" max="220" width="11.44140625" style="57" bestFit="1" customWidth="1"/>
    <col min="221" max="221" width="11.6640625" style="57" customWidth="1"/>
    <col min="222" max="222" width="13.44140625" style="57" bestFit="1" customWidth="1"/>
    <col min="223" max="224" width="11.44140625" style="57" bestFit="1" customWidth="1"/>
    <col min="225" max="225" width="13.6640625" style="57" bestFit="1" customWidth="1"/>
    <col min="226" max="231" width="11.44140625" style="57" bestFit="1" customWidth="1"/>
    <col min="232" max="234" width="11.33203125" style="57" bestFit="1" customWidth="1"/>
    <col min="235" max="235" width="13.6640625" style="57" bestFit="1" customWidth="1"/>
    <col min="236" max="240" width="11.33203125" style="57" bestFit="1" customWidth="1"/>
    <col min="241" max="241" width="13.44140625" style="57" customWidth="1"/>
    <col min="242" max="242" width="11.33203125" style="57" bestFit="1" customWidth="1"/>
    <col min="243" max="243" width="15.33203125" style="57" customWidth="1"/>
    <col min="244" max="244" width="13.33203125" style="57" customWidth="1"/>
    <col min="245" max="245" width="15.6640625" style="57" customWidth="1"/>
    <col min="246" max="246" width="14.6640625" style="57" customWidth="1"/>
    <col min="247" max="247" width="19.33203125" style="57" customWidth="1"/>
    <col min="248" max="248" width="14" style="57" customWidth="1"/>
    <col min="249" max="249" width="15.6640625" style="57" customWidth="1"/>
    <col min="250" max="250" width="17" style="57" customWidth="1"/>
    <col min="251" max="251" width="16.33203125" style="57" customWidth="1"/>
    <col min="252" max="252" width="17.33203125" style="57" customWidth="1"/>
    <col min="253" max="254" width="8.6640625" style="57"/>
    <col min="255" max="255" width="13.6640625" style="57" bestFit="1" customWidth="1"/>
    <col min="256" max="16384" width="8.6640625" style="57"/>
  </cols>
  <sheetData>
    <row r="1" spans="1:25" x14ac:dyDescent="0.3">
      <c r="A1" s="325"/>
      <c r="B1" s="56"/>
      <c r="C1" s="56"/>
      <c r="D1" s="56"/>
      <c r="E1" s="55"/>
      <c r="F1" s="55"/>
      <c r="G1" s="55"/>
      <c r="H1" s="326"/>
      <c r="I1" s="327"/>
      <c r="J1" s="55"/>
    </row>
    <row r="2" spans="1:25" s="63" customFormat="1" x14ac:dyDescent="0.3">
      <c r="A2" s="297" t="s">
        <v>44</v>
      </c>
      <c r="B2" s="59" t="s">
        <v>193</v>
      </c>
      <c r="C2" s="60">
        <v>2005</v>
      </c>
      <c r="D2" s="60">
        <v>2006</v>
      </c>
      <c r="E2" s="60">
        <v>2007</v>
      </c>
      <c r="F2" s="60">
        <v>2008</v>
      </c>
      <c r="G2" s="60">
        <v>2009</v>
      </c>
      <c r="H2" s="60">
        <v>2010</v>
      </c>
      <c r="I2" s="60">
        <v>2011</v>
      </c>
      <c r="J2" s="60">
        <v>2012</v>
      </c>
      <c r="K2" s="60">
        <v>2013</v>
      </c>
      <c r="L2" s="60">
        <v>2014</v>
      </c>
      <c r="M2" s="60">
        <v>2015</v>
      </c>
      <c r="N2" s="60">
        <v>2016</v>
      </c>
      <c r="O2" s="60">
        <v>2017</v>
      </c>
      <c r="P2" s="61">
        <v>2018</v>
      </c>
    </row>
    <row r="3" spans="1:25" s="66" customFormat="1" x14ac:dyDescent="0.3">
      <c r="A3" s="328"/>
      <c r="B3" s="65"/>
      <c r="C3" s="329">
        <f>'Urban population'!G13</f>
        <v>14291027.600000001</v>
      </c>
      <c r="D3" s="329">
        <f>'Urban population'!H13</f>
        <v>14637339.500000002</v>
      </c>
      <c r="E3" s="329">
        <f>'Urban population'!I13</f>
        <v>14983651.400000002</v>
      </c>
      <c r="F3" s="329">
        <f>'Urban population'!J13</f>
        <v>15329963.300000003</v>
      </c>
      <c r="G3" s="329">
        <f>'Urban population'!K13</f>
        <v>15676275.200000003</v>
      </c>
      <c r="H3" s="329">
        <f>'Urban population'!L13</f>
        <v>16022587.100000003</v>
      </c>
      <c r="I3" s="329">
        <f>'Urban population'!M13</f>
        <v>16368899</v>
      </c>
      <c r="J3" s="329">
        <f>'Urban population'!N13</f>
        <v>16808139.752096973</v>
      </c>
      <c r="K3" s="329">
        <f>'Urban population'!O13</f>
        <v>17247380.504193947</v>
      </c>
      <c r="L3" s="329">
        <f>'Urban population'!P13</f>
        <v>17686621.25629092</v>
      </c>
      <c r="M3" s="329">
        <f>'Urban population'!Q13</f>
        <v>18125862.008387893</v>
      </c>
      <c r="N3" s="329">
        <f>'Urban population'!R13</f>
        <v>18565102.760484867</v>
      </c>
      <c r="O3" s="329">
        <f>'Urban population'!S13</f>
        <v>19004343.51258184</v>
      </c>
      <c r="P3" s="329">
        <f>'Urban population'!T13</f>
        <v>19443584.264678814</v>
      </c>
      <c r="Q3" s="494"/>
    </row>
    <row r="4" spans="1:25" s="66" customFormat="1" x14ac:dyDescent="0.3">
      <c r="A4" s="331"/>
      <c r="B4" s="69"/>
      <c r="D4" s="69"/>
      <c r="E4" s="67"/>
      <c r="F4" s="67"/>
      <c r="G4" s="67"/>
      <c r="H4" s="67"/>
      <c r="I4" s="67"/>
      <c r="J4" s="332"/>
      <c r="N4" s="380"/>
    </row>
    <row r="5" spans="1:25" s="66" customFormat="1" x14ac:dyDescent="0.3">
      <c r="A5" s="331"/>
      <c r="B5" s="69"/>
      <c r="C5" s="69"/>
      <c r="D5" s="69"/>
      <c r="E5" s="70"/>
      <c r="F5" s="70"/>
      <c r="G5" s="70"/>
      <c r="H5" s="70"/>
      <c r="I5" s="333"/>
      <c r="J5" s="70"/>
      <c r="N5" s="380"/>
    </row>
    <row r="6" spans="1:25" s="66" customFormat="1" x14ac:dyDescent="0.3">
      <c r="A6" s="297" t="s">
        <v>45</v>
      </c>
      <c r="B6" s="59" t="s">
        <v>46</v>
      </c>
      <c r="C6" s="60">
        <v>2005</v>
      </c>
      <c r="D6" s="60">
        <v>2006</v>
      </c>
      <c r="E6" s="60">
        <v>2007</v>
      </c>
      <c r="F6" s="60">
        <v>2008</v>
      </c>
      <c r="G6" s="60">
        <v>2009</v>
      </c>
      <c r="H6" s="60">
        <v>2010</v>
      </c>
      <c r="I6" s="60">
        <v>2011</v>
      </c>
      <c r="J6" s="60">
        <v>2012</v>
      </c>
      <c r="K6" s="60">
        <v>2013</v>
      </c>
      <c r="L6" s="60">
        <v>2014</v>
      </c>
      <c r="M6" s="60">
        <v>2015</v>
      </c>
      <c r="N6" s="60">
        <v>2016</v>
      </c>
      <c r="O6" s="60">
        <v>2017</v>
      </c>
      <c r="P6" s="61">
        <v>2018</v>
      </c>
    </row>
    <row r="7" spans="1:25" s="66" customFormat="1" x14ac:dyDescent="0.3">
      <c r="A7" s="328"/>
      <c r="B7" s="65"/>
      <c r="C7" s="313">
        <f>'Protein intake'!$B$17/1000*365</f>
        <v>22.374500000000001</v>
      </c>
      <c r="D7" s="313">
        <f>'Protein intake'!$B$17/1000*365</f>
        <v>22.374500000000001</v>
      </c>
      <c r="E7" s="313">
        <f>'Protein intake'!$B$17/1000*365</f>
        <v>22.374500000000001</v>
      </c>
      <c r="F7" s="313">
        <f>'Protein intake'!$B$17/1000*365</f>
        <v>22.374500000000001</v>
      </c>
      <c r="G7" s="313">
        <f>'Protein intake'!$F$17/1000*365</f>
        <v>19.5275</v>
      </c>
      <c r="H7" s="313">
        <f>'Protein intake'!$F$17/1000*365</f>
        <v>19.5275</v>
      </c>
      <c r="I7" s="313">
        <f>'Protein intake'!$L$17/1000*365</f>
        <v>21.662749999999999</v>
      </c>
      <c r="J7" s="313">
        <f>'Protein intake'!$L$17/1000*365</f>
        <v>21.662749999999999</v>
      </c>
      <c r="K7" s="313">
        <f>'Protein intake'!$L$17/1000*365</f>
        <v>21.662749999999999</v>
      </c>
      <c r="L7" s="313">
        <f>'Protein intake'!$L$17/1000*365</f>
        <v>21.662749999999999</v>
      </c>
      <c r="M7" s="313">
        <f>'Protein intake'!$L$17/1000*365</f>
        <v>21.662749999999999</v>
      </c>
      <c r="N7" s="313">
        <f>'Protein intake'!$L$17/1000*365</f>
        <v>21.662749999999999</v>
      </c>
      <c r="O7" s="313">
        <f>'Protein intake'!$L$17/1000*365</f>
        <v>21.662749999999999</v>
      </c>
      <c r="P7" s="313">
        <f>'Protein intake'!$L$17/1000*365</f>
        <v>21.662749999999999</v>
      </c>
      <c r="Q7" s="494"/>
    </row>
    <row r="8" spans="1:25" s="66" customFormat="1" x14ac:dyDescent="0.3">
      <c r="A8" s="331"/>
      <c r="B8" s="69"/>
      <c r="C8" s="335"/>
      <c r="D8" s="69"/>
      <c r="E8" s="75"/>
      <c r="F8" s="75"/>
      <c r="G8" s="75"/>
      <c r="H8" s="75"/>
      <c r="I8" s="75"/>
      <c r="J8" s="75"/>
      <c r="N8" s="496"/>
    </row>
    <row r="9" spans="1:25" s="66" customFormat="1" x14ac:dyDescent="0.3">
      <c r="A9" s="331"/>
      <c r="B9" s="76"/>
      <c r="C9" s="76"/>
      <c r="D9" s="76"/>
      <c r="E9" s="70"/>
      <c r="F9" s="70"/>
      <c r="G9" s="70"/>
      <c r="H9" s="70"/>
      <c r="I9" s="70"/>
      <c r="J9" s="70"/>
      <c r="N9" s="496"/>
    </row>
    <row r="10" spans="1:25" s="63" customFormat="1" ht="30" customHeight="1" x14ac:dyDescent="0.3">
      <c r="A10" s="297" t="s">
        <v>335</v>
      </c>
      <c r="B10" s="59"/>
      <c r="C10" s="60">
        <v>2005</v>
      </c>
      <c r="D10" s="60">
        <v>2006</v>
      </c>
      <c r="E10" s="60">
        <v>2007</v>
      </c>
      <c r="F10" s="60">
        <v>2008</v>
      </c>
      <c r="G10" s="60">
        <v>2009</v>
      </c>
      <c r="H10" s="60">
        <v>2010</v>
      </c>
      <c r="I10" s="60">
        <v>2011</v>
      </c>
      <c r="J10" s="60">
        <v>2012</v>
      </c>
      <c r="K10" s="60">
        <v>2013</v>
      </c>
      <c r="L10" s="60">
        <v>2014</v>
      </c>
      <c r="M10" s="60">
        <v>2015</v>
      </c>
      <c r="N10" s="60">
        <v>2016</v>
      </c>
      <c r="O10" s="60">
        <v>2017</v>
      </c>
      <c r="P10" s="61">
        <v>2018</v>
      </c>
      <c r="Q10" s="66"/>
      <c r="R10" s="66"/>
      <c r="S10" s="66"/>
      <c r="T10" s="66"/>
      <c r="U10" s="66"/>
      <c r="V10" s="66"/>
      <c r="W10" s="66"/>
      <c r="X10" s="66"/>
      <c r="Y10" s="66"/>
    </row>
    <row r="11" spans="1:25" ht="15.75" customHeight="1" x14ac:dyDescent="0.3">
      <c r="A11" s="336"/>
      <c r="B11" s="78"/>
      <c r="C11" s="41">
        <v>0.16</v>
      </c>
      <c r="D11" s="41">
        <v>0.16</v>
      </c>
      <c r="E11" s="42">
        <v>0.16</v>
      </c>
      <c r="F11" s="42">
        <v>0.16</v>
      </c>
      <c r="G11" s="42">
        <v>0.16</v>
      </c>
      <c r="H11" s="42">
        <v>0.16</v>
      </c>
      <c r="I11" s="42">
        <v>0.16</v>
      </c>
      <c r="J11" s="42">
        <v>0.16</v>
      </c>
      <c r="K11" s="43">
        <v>0.16</v>
      </c>
      <c r="L11" s="43">
        <v>0.16</v>
      </c>
      <c r="M11" s="43">
        <v>0.16</v>
      </c>
      <c r="N11" s="43">
        <v>0.16</v>
      </c>
      <c r="O11" s="43">
        <v>0.16</v>
      </c>
      <c r="P11" s="43">
        <v>0.16</v>
      </c>
      <c r="Q11" s="494"/>
      <c r="R11" s="66"/>
      <c r="S11" s="66"/>
      <c r="T11" s="66"/>
      <c r="U11" s="66"/>
      <c r="V11" s="66"/>
      <c r="W11" s="66"/>
      <c r="X11" s="66"/>
      <c r="Y11" s="66"/>
    </row>
    <row r="12" spans="1:25" ht="15.75" customHeight="1" x14ac:dyDescent="0.3">
      <c r="A12" s="338"/>
      <c r="B12" s="76"/>
      <c r="C12" s="76"/>
      <c r="D12" s="76"/>
      <c r="E12" s="75"/>
      <c r="F12" s="75"/>
      <c r="G12" s="75"/>
      <c r="H12" s="75"/>
      <c r="I12" s="75"/>
      <c r="J12" s="75"/>
      <c r="N12" s="497"/>
      <c r="O12" s="66"/>
      <c r="P12" s="66"/>
      <c r="Q12" s="66"/>
      <c r="R12" s="66"/>
      <c r="S12" s="66"/>
      <c r="T12" s="66"/>
      <c r="U12" s="66"/>
      <c r="V12" s="66"/>
      <c r="W12" s="66"/>
      <c r="X12" s="66"/>
      <c r="Y12" s="66"/>
    </row>
    <row r="13" spans="1:25" x14ac:dyDescent="0.3">
      <c r="A13" s="338"/>
      <c r="B13" s="76"/>
      <c r="C13" s="76"/>
      <c r="D13" s="76"/>
      <c r="E13" s="75"/>
      <c r="F13" s="81"/>
      <c r="G13" s="81"/>
      <c r="H13" s="81"/>
      <c r="I13" s="81"/>
      <c r="J13" s="81"/>
      <c r="N13" s="497"/>
      <c r="O13" s="66"/>
      <c r="P13" s="66"/>
      <c r="Q13" s="66"/>
      <c r="R13" s="66"/>
      <c r="S13" s="66"/>
      <c r="T13" s="66"/>
      <c r="U13" s="66"/>
      <c r="V13" s="66"/>
      <c r="W13" s="66"/>
      <c r="X13" s="66"/>
      <c r="Y13" s="66"/>
    </row>
    <row r="14" spans="1:25" ht="33.6" x14ac:dyDescent="0.3">
      <c r="A14" s="297" t="s">
        <v>336</v>
      </c>
      <c r="B14" s="59"/>
      <c r="C14" s="60">
        <v>2005</v>
      </c>
      <c r="D14" s="60">
        <v>2006</v>
      </c>
      <c r="E14" s="60">
        <v>2007</v>
      </c>
      <c r="F14" s="60">
        <v>2008</v>
      </c>
      <c r="G14" s="60">
        <v>2009</v>
      </c>
      <c r="H14" s="60">
        <v>2010</v>
      </c>
      <c r="I14" s="60">
        <v>2011</v>
      </c>
      <c r="J14" s="60">
        <v>2012</v>
      </c>
      <c r="K14" s="60">
        <v>2013</v>
      </c>
      <c r="L14" s="60">
        <v>2014</v>
      </c>
      <c r="M14" s="60">
        <v>2015</v>
      </c>
      <c r="N14" s="60">
        <v>2016</v>
      </c>
      <c r="O14" s="60">
        <v>2017</v>
      </c>
      <c r="P14" s="61">
        <v>2018</v>
      </c>
      <c r="Q14" s="66"/>
      <c r="R14" s="66"/>
      <c r="S14" s="66"/>
      <c r="T14" s="66"/>
      <c r="U14" s="66"/>
      <c r="V14" s="66"/>
      <c r="W14" s="66"/>
      <c r="X14" s="66"/>
      <c r="Y14" s="66"/>
    </row>
    <row r="15" spans="1:25" ht="15.75" customHeight="1" x14ac:dyDescent="0.3">
      <c r="A15" s="336"/>
      <c r="B15" s="78"/>
      <c r="C15" s="74">
        <v>1.4</v>
      </c>
      <c r="D15" s="74">
        <v>1.4</v>
      </c>
      <c r="E15" s="74">
        <v>1.4</v>
      </c>
      <c r="F15" s="74">
        <v>1.4</v>
      </c>
      <c r="G15" s="74">
        <v>1.4</v>
      </c>
      <c r="H15" s="74">
        <v>1.4</v>
      </c>
      <c r="I15" s="74">
        <v>1.4</v>
      </c>
      <c r="J15" s="74">
        <v>1.4</v>
      </c>
      <c r="K15" s="145">
        <v>1.4</v>
      </c>
      <c r="L15" s="145">
        <v>1.4</v>
      </c>
      <c r="M15" s="145">
        <v>1.4</v>
      </c>
      <c r="N15" s="145">
        <v>1.4</v>
      </c>
      <c r="O15" s="145">
        <v>1.4</v>
      </c>
      <c r="P15" s="145">
        <v>1.4</v>
      </c>
      <c r="Q15" s="494"/>
      <c r="R15" s="66"/>
      <c r="S15" s="66"/>
      <c r="T15" s="66"/>
      <c r="U15" s="66"/>
      <c r="V15" s="66"/>
      <c r="W15" s="66"/>
      <c r="X15" s="66"/>
      <c r="Y15" s="66"/>
    </row>
    <row r="16" spans="1:25" ht="15.75" customHeight="1" x14ac:dyDescent="0.3">
      <c r="A16" s="338"/>
      <c r="B16" s="76"/>
      <c r="C16" s="76"/>
      <c r="D16" s="76"/>
      <c r="E16" s="75"/>
      <c r="F16" s="75"/>
      <c r="G16" s="75"/>
      <c r="H16" s="75"/>
      <c r="I16" s="75"/>
      <c r="J16" s="75"/>
      <c r="N16" s="55"/>
      <c r="O16" s="66"/>
      <c r="P16" s="66"/>
      <c r="Q16" s="66"/>
      <c r="R16" s="66"/>
      <c r="S16" s="66"/>
      <c r="T16" s="66"/>
      <c r="U16" s="66"/>
      <c r="V16" s="66"/>
      <c r="W16" s="66"/>
      <c r="X16" s="66"/>
      <c r="Y16" s="66"/>
    </row>
    <row r="17" spans="1:17" x14ac:dyDescent="0.3">
      <c r="A17" s="338"/>
      <c r="B17" s="76"/>
      <c r="C17" s="76"/>
      <c r="D17" s="76"/>
      <c r="E17" s="82"/>
      <c r="F17" s="82"/>
      <c r="G17" s="82"/>
      <c r="H17" s="82"/>
      <c r="I17" s="82"/>
      <c r="J17" s="82"/>
      <c r="N17" s="55"/>
    </row>
    <row r="18" spans="1:17" s="63" customFormat="1" ht="51.6" x14ac:dyDescent="0.3">
      <c r="A18" s="297" t="s">
        <v>337</v>
      </c>
      <c r="B18" s="59"/>
      <c r="C18" s="60">
        <v>2005</v>
      </c>
      <c r="D18" s="60">
        <v>2006</v>
      </c>
      <c r="E18" s="60">
        <v>2007</v>
      </c>
      <c r="F18" s="60">
        <v>2008</v>
      </c>
      <c r="G18" s="60">
        <v>2009</v>
      </c>
      <c r="H18" s="60">
        <v>2010</v>
      </c>
      <c r="I18" s="60">
        <v>2011</v>
      </c>
      <c r="J18" s="60">
        <v>2012</v>
      </c>
      <c r="K18" s="60">
        <v>2013</v>
      </c>
      <c r="L18" s="60">
        <v>2014</v>
      </c>
      <c r="M18" s="60">
        <v>2015</v>
      </c>
      <c r="N18" s="60">
        <v>2016</v>
      </c>
      <c r="O18" s="60">
        <v>2017</v>
      </c>
      <c r="P18" s="61">
        <v>2018</v>
      </c>
    </row>
    <row r="19" spans="1:17" x14ac:dyDescent="0.3">
      <c r="A19" s="336"/>
      <c r="B19" s="78"/>
      <c r="C19" s="41">
        <v>1.25</v>
      </c>
      <c r="D19" s="41">
        <v>1.25</v>
      </c>
      <c r="E19" s="42">
        <v>1.25</v>
      </c>
      <c r="F19" s="42">
        <v>1.25</v>
      </c>
      <c r="G19" s="42">
        <v>1.25</v>
      </c>
      <c r="H19" s="42">
        <v>1.25</v>
      </c>
      <c r="I19" s="42">
        <v>1.25</v>
      </c>
      <c r="J19" s="42">
        <v>1.25</v>
      </c>
      <c r="K19" s="43">
        <v>1.25</v>
      </c>
      <c r="L19" s="43">
        <v>1.25</v>
      </c>
      <c r="M19" s="43">
        <v>1.25</v>
      </c>
      <c r="N19" s="43">
        <v>1.25</v>
      </c>
      <c r="O19" s="43">
        <v>1.25</v>
      </c>
      <c r="P19" s="43">
        <v>1.25</v>
      </c>
      <c r="Q19" s="466"/>
    </row>
    <row r="20" spans="1:17" x14ac:dyDescent="0.3">
      <c r="A20" s="338"/>
      <c r="B20" s="76"/>
      <c r="C20" s="76"/>
      <c r="D20" s="76"/>
      <c r="E20" s="75"/>
      <c r="F20" s="75"/>
      <c r="G20" s="75"/>
      <c r="H20" s="75"/>
      <c r="I20" s="75"/>
      <c r="J20" s="75"/>
      <c r="N20" s="55"/>
    </row>
    <row r="21" spans="1:17" x14ac:dyDescent="0.3">
      <c r="A21" s="338"/>
      <c r="B21" s="76"/>
      <c r="C21" s="76"/>
      <c r="D21" s="76"/>
      <c r="E21" s="82"/>
      <c r="F21" s="82"/>
      <c r="G21" s="82"/>
      <c r="H21" s="82"/>
      <c r="I21" s="82"/>
      <c r="J21" s="82"/>
      <c r="N21" s="55"/>
    </row>
    <row r="22" spans="1:17" s="49" customFormat="1" ht="15.75" customHeight="1" x14ac:dyDescent="0.3">
      <c r="A22" s="297" t="s">
        <v>338</v>
      </c>
      <c r="B22" s="298"/>
      <c r="C22" s="50"/>
      <c r="D22" s="50"/>
      <c r="E22" s="91"/>
      <c r="F22" s="91"/>
      <c r="G22" s="91"/>
      <c r="H22" s="91"/>
      <c r="I22" s="91"/>
      <c r="J22" s="91"/>
      <c r="N22" s="89"/>
    </row>
    <row r="23" spans="1:17" s="49" customFormat="1" ht="15.75" customHeight="1" x14ac:dyDescent="0.3">
      <c r="A23" s="94">
        <v>0</v>
      </c>
      <c r="B23" s="93" t="s">
        <v>47</v>
      </c>
      <c r="C23" s="50"/>
      <c r="D23" s="50"/>
      <c r="E23" s="51"/>
      <c r="F23" s="48"/>
      <c r="G23" s="48"/>
      <c r="H23" s="48"/>
      <c r="I23" s="48"/>
      <c r="J23" s="48"/>
      <c r="N23" s="89"/>
    </row>
    <row r="24" spans="1:17" s="49" customFormat="1" ht="15.75" customHeight="1" x14ac:dyDescent="0.3">
      <c r="A24" s="339"/>
      <c r="B24" s="50"/>
      <c r="C24" s="50"/>
      <c r="D24" s="50"/>
      <c r="E24" s="51"/>
      <c r="F24" s="48"/>
      <c r="G24" s="48"/>
      <c r="H24" s="48"/>
      <c r="I24" s="48"/>
      <c r="J24" s="48"/>
      <c r="N24" s="89"/>
    </row>
    <row r="25" spans="1:17" s="49" customFormat="1" ht="15.75" customHeight="1" x14ac:dyDescent="0.3">
      <c r="A25" s="339"/>
      <c r="B25" s="50"/>
      <c r="C25" s="50"/>
      <c r="D25" s="50"/>
      <c r="E25" s="51"/>
      <c r="F25" s="48"/>
      <c r="G25" s="48"/>
      <c r="H25" s="48"/>
      <c r="I25" s="48"/>
      <c r="J25" s="48"/>
      <c r="N25" s="89"/>
    </row>
    <row r="26" spans="1:17" ht="33.6" x14ac:dyDescent="0.3">
      <c r="A26" s="297" t="s">
        <v>339</v>
      </c>
      <c r="B26" s="115" t="s">
        <v>47</v>
      </c>
      <c r="C26" s="60">
        <v>2005</v>
      </c>
      <c r="D26" s="60">
        <v>2006</v>
      </c>
      <c r="E26" s="60">
        <v>2007</v>
      </c>
      <c r="F26" s="60">
        <v>2008</v>
      </c>
      <c r="G26" s="60">
        <v>2009</v>
      </c>
      <c r="H26" s="60">
        <v>2010</v>
      </c>
      <c r="I26" s="60">
        <v>2011</v>
      </c>
      <c r="J26" s="60">
        <v>2012</v>
      </c>
      <c r="K26" s="60">
        <v>2013</v>
      </c>
      <c r="L26" s="60">
        <v>2014</v>
      </c>
      <c r="M26" s="60">
        <v>2015</v>
      </c>
      <c r="N26" s="60">
        <v>2016</v>
      </c>
      <c r="O26" s="60">
        <v>2017</v>
      </c>
      <c r="P26" s="61">
        <v>2018</v>
      </c>
    </row>
    <row r="27" spans="1:17" s="49" customFormat="1" x14ac:dyDescent="0.3">
      <c r="A27" s="340"/>
      <c r="B27" s="84"/>
      <c r="C27" s="315">
        <f>(C3*C7*C11*C15*C19)-$A$23</f>
        <v>89531287.170136005</v>
      </c>
      <c r="D27" s="315">
        <f t="shared" ref="D27:L27" si="0">(D3*D7*D11*D15*D19)-$A$23</f>
        <v>91700882.739970013</v>
      </c>
      <c r="E27" s="315">
        <f t="shared" si="0"/>
        <v>93870478.309804022</v>
      </c>
      <c r="F27" s="315">
        <f t="shared" si="0"/>
        <v>96040073.879638016</v>
      </c>
      <c r="G27" s="315">
        <f t="shared" si="0"/>
        <v>85713169.911040008</v>
      </c>
      <c r="H27" s="315">
        <f t="shared" si="0"/>
        <v>87606699.486670017</v>
      </c>
      <c r="I27" s="315">
        <f t="shared" si="0"/>
        <v>99286702.70742999</v>
      </c>
      <c r="J27" s="315">
        <f t="shared" si="0"/>
        <v>101950948.23612683</v>
      </c>
      <c r="K27" s="315">
        <f t="shared" si="0"/>
        <v>104615193.76482368</v>
      </c>
      <c r="L27" s="315">
        <f t="shared" si="0"/>
        <v>107279439.29352051</v>
      </c>
      <c r="M27" s="315">
        <f>(M3*M7*M11*M15*M19)-$A$23</f>
        <v>109943684.82221735</v>
      </c>
      <c r="N27" s="315">
        <f t="shared" ref="N27:P27" si="1">(N3*N7*N11*N15*N19)-$A$23</f>
        <v>112607930.35091418</v>
      </c>
      <c r="O27" s="315">
        <f t="shared" si="1"/>
        <v>115272175.87961102</v>
      </c>
      <c r="P27" s="315">
        <f t="shared" si="1"/>
        <v>117936421.40830787</v>
      </c>
      <c r="Q27" s="465"/>
    </row>
    <row r="28" spans="1:17" s="49" customFormat="1" x14ac:dyDescent="0.3">
      <c r="A28" s="341"/>
      <c r="B28" s="85"/>
      <c r="C28" s="85"/>
      <c r="D28" s="85"/>
      <c r="E28" s="86"/>
      <c r="F28" s="86"/>
      <c r="G28" s="86"/>
      <c r="H28" s="86"/>
      <c r="I28" s="86"/>
      <c r="J28" s="86"/>
      <c r="N28" s="89"/>
    </row>
    <row r="29" spans="1:17" s="49" customFormat="1" x14ac:dyDescent="0.3">
      <c r="A29" s="341"/>
      <c r="B29" s="85"/>
      <c r="C29" s="85"/>
      <c r="D29" s="85"/>
      <c r="E29" s="87"/>
      <c r="F29" s="87"/>
      <c r="G29" s="87"/>
      <c r="H29" s="87"/>
      <c r="I29" s="87"/>
      <c r="J29" s="87"/>
      <c r="N29" s="89"/>
    </row>
    <row r="30" spans="1:17" ht="33.6" x14ac:dyDescent="0.3">
      <c r="A30" s="297" t="s">
        <v>340</v>
      </c>
      <c r="B30" s="59" t="s">
        <v>48</v>
      </c>
      <c r="C30" s="60">
        <v>2005</v>
      </c>
      <c r="D30" s="60">
        <v>2006</v>
      </c>
      <c r="E30" s="60">
        <v>2007</v>
      </c>
      <c r="F30" s="60">
        <v>2008</v>
      </c>
      <c r="G30" s="60">
        <v>2009</v>
      </c>
      <c r="H30" s="60">
        <v>2010</v>
      </c>
      <c r="I30" s="60">
        <v>2011</v>
      </c>
      <c r="J30" s="60">
        <v>2012</v>
      </c>
      <c r="K30" s="60">
        <v>2013</v>
      </c>
      <c r="L30" s="60">
        <v>2014</v>
      </c>
      <c r="M30" s="60">
        <v>2015</v>
      </c>
      <c r="N30" s="60">
        <v>2016</v>
      </c>
      <c r="O30" s="60">
        <v>2017</v>
      </c>
      <c r="P30" s="61">
        <v>2018</v>
      </c>
    </row>
    <row r="31" spans="1:17" s="49" customFormat="1" x14ac:dyDescent="0.3">
      <c r="A31" s="342"/>
      <c r="B31" s="343"/>
      <c r="C31" s="315">
        <v>5.0000000000000001E-3</v>
      </c>
      <c r="D31" s="315">
        <v>5.0000000000000001E-3</v>
      </c>
      <c r="E31" s="315">
        <v>5.0000000000000001E-3</v>
      </c>
      <c r="F31" s="315">
        <v>5.0000000000000001E-3</v>
      </c>
      <c r="G31" s="315">
        <v>5.0000000000000001E-3</v>
      </c>
      <c r="H31" s="315">
        <v>5.0000000000000001E-3</v>
      </c>
      <c r="I31" s="315">
        <v>5.0000000000000001E-3</v>
      </c>
      <c r="J31" s="315">
        <v>5.0000000000000001E-3</v>
      </c>
      <c r="K31" s="315">
        <v>5.0000000000000001E-3</v>
      </c>
      <c r="L31" s="315">
        <v>5.0000000000000001E-3</v>
      </c>
      <c r="M31" s="315">
        <v>5.0000000000000001E-3</v>
      </c>
      <c r="N31" s="315">
        <v>5.0000000000000001E-3</v>
      </c>
      <c r="O31" s="315">
        <v>5.0000000000000001E-3</v>
      </c>
      <c r="P31" s="315">
        <v>5.0000000000000001E-3</v>
      </c>
      <c r="Q31" s="465"/>
    </row>
    <row r="32" spans="1:17" s="49" customFormat="1" x14ac:dyDescent="0.3">
      <c r="A32" s="344"/>
      <c r="B32" s="90"/>
      <c r="C32" s="90"/>
      <c r="D32" s="90"/>
      <c r="E32" s="86"/>
      <c r="F32" s="86"/>
      <c r="G32" s="86"/>
      <c r="H32" s="86"/>
      <c r="I32" s="86"/>
      <c r="J32" s="86"/>
      <c r="N32" s="89"/>
    </row>
    <row r="33" spans="1:17" s="49" customFormat="1" ht="15.75" customHeight="1" x14ac:dyDescent="0.3">
      <c r="A33" s="344"/>
      <c r="B33" s="89"/>
      <c r="C33" s="89"/>
      <c r="D33" s="89"/>
      <c r="E33" s="51"/>
      <c r="F33" s="51"/>
      <c r="G33" s="51"/>
      <c r="H33" s="51"/>
      <c r="I33" s="51"/>
      <c r="J33" s="51"/>
      <c r="N33" s="89"/>
    </row>
    <row r="34" spans="1:17" s="49" customFormat="1" ht="15" customHeight="1" x14ac:dyDescent="0.3">
      <c r="A34" s="345" t="s">
        <v>49</v>
      </c>
      <c r="B34" s="346"/>
      <c r="C34" s="346"/>
      <c r="D34" s="346"/>
      <c r="E34" s="51"/>
      <c r="F34" s="51"/>
      <c r="G34" s="51"/>
      <c r="H34" s="51"/>
      <c r="I34" s="51"/>
      <c r="J34" s="51"/>
      <c r="N34" s="89"/>
    </row>
    <row r="35" spans="1:17" s="49" customFormat="1" x14ac:dyDescent="0.3">
      <c r="A35" s="347">
        <f>44/28</f>
        <v>1.5714285714285714</v>
      </c>
      <c r="B35" s="85"/>
      <c r="C35" s="85"/>
      <c r="D35" s="85"/>
      <c r="E35" s="51"/>
      <c r="F35" s="51"/>
      <c r="G35" s="51"/>
      <c r="H35" s="51"/>
      <c r="I35" s="51"/>
      <c r="J35" s="51"/>
      <c r="N35" s="89"/>
    </row>
    <row r="36" spans="1:17" s="49" customFormat="1" x14ac:dyDescent="0.3">
      <c r="A36" s="97"/>
      <c r="B36" s="89"/>
      <c r="C36" s="89"/>
      <c r="D36" s="89"/>
      <c r="E36" s="51"/>
      <c r="F36" s="51"/>
      <c r="G36" s="51"/>
      <c r="H36" s="51"/>
      <c r="I36" s="51"/>
      <c r="J36" s="51"/>
      <c r="N36" s="89"/>
    </row>
    <row r="37" spans="1:17" s="49" customFormat="1" x14ac:dyDescent="0.3">
      <c r="A37" s="344"/>
      <c r="B37" s="90"/>
      <c r="C37" s="90"/>
      <c r="D37" s="90"/>
      <c r="E37" s="51"/>
      <c r="F37" s="51"/>
      <c r="G37" s="51"/>
      <c r="H37" s="51"/>
      <c r="I37" s="51"/>
      <c r="J37" s="51"/>
      <c r="N37" s="89"/>
    </row>
    <row r="38" spans="1:17" ht="47.25" customHeight="1" x14ac:dyDescent="0.3">
      <c r="A38" s="681" t="s">
        <v>360</v>
      </c>
      <c r="B38" s="682"/>
      <c r="C38" s="60">
        <v>2005</v>
      </c>
      <c r="D38" s="60">
        <v>2006</v>
      </c>
      <c r="E38" s="348">
        <v>2007</v>
      </c>
      <c r="F38" s="348">
        <v>2008</v>
      </c>
      <c r="G38" s="348">
        <v>2009</v>
      </c>
      <c r="H38" s="348">
        <v>2010</v>
      </c>
      <c r="I38" s="348">
        <v>2011</v>
      </c>
      <c r="J38" s="348">
        <v>2012</v>
      </c>
      <c r="K38" s="60">
        <v>2013</v>
      </c>
      <c r="L38" s="60">
        <v>2014</v>
      </c>
      <c r="M38" s="60">
        <v>2015</v>
      </c>
      <c r="N38" s="60">
        <v>2016</v>
      </c>
      <c r="O38" s="60">
        <v>2017</v>
      </c>
      <c r="P38" s="61">
        <v>2018</v>
      </c>
    </row>
    <row r="39" spans="1:17" x14ac:dyDescent="0.3">
      <c r="A39" s="328"/>
      <c r="B39" s="65"/>
      <c r="C39" s="349">
        <f>C27*C31*$A$35/10^3</f>
        <v>703.46011347964009</v>
      </c>
      <c r="D39" s="349">
        <f t="shared" ref="D39:L39" si="2">D27*D31*$A$35/10^3</f>
        <v>720.50693581405017</v>
      </c>
      <c r="E39" s="349">
        <f t="shared" si="2"/>
        <v>737.55375814846013</v>
      </c>
      <c r="F39" s="349">
        <f t="shared" si="2"/>
        <v>754.60058048287021</v>
      </c>
      <c r="G39" s="349">
        <f t="shared" si="2"/>
        <v>673.46062072960012</v>
      </c>
      <c r="H39" s="349">
        <f t="shared" si="2"/>
        <v>688.3383531095501</v>
      </c>
      <c r="I39" s="349">
        <f t="shared" si="2"/>
        <v>780.10980698694982</v>
      </c>
      <c r="J39" s="349">
        <f t="shared" si="2"/>
        <v>801.0431647124251</v>
      </c>
      <c r="K39" s="349">
        <f t="shared" si="2"/>
        <v>821.97652243790026</v>
      </c>
      <c r="L39" s="349">
        <f t="shared" si="2"/>
        <v>842.90988016337542</v>
      </c>
      <c r="M39" s="349">
        <f>M27*M31*$A$35/10^3</f>
        <v>863.84323788885058</v>
      </c>
      <c r="N39" s="349">
        <f t="shared" ref="N39:P39" si="3">N27*N31*$A$35/10^3</f>
        <v>884.77659561432574</v>
      </c>
      <c r="O39" s="349">
        <f t="shared" si="3"/>
        <v>905.7099533398009</v>
      </c>
      <c r="P39" s="349">
        <f t="shared" si="3"/>
        <v>926.64331106527618</v>
      </c>
      <c r="Q39" s="466"/>
    </row>
    <row r="40" spans="1:17" x14ac:dyDescent="0.3">
      <c r="A40" s="331"/>
      <c r="B40" s="69"/>
      <c r="C40" s="69"/>
      <c r="D40" s="69"/>
      <c r="E40" s="121"/>
      <c r="F40" s="121"/>
      <c r="G40" s="121"/>
      <c r="H40" s="121"/>
      <c r="I40" s="121"/>
      <c r="J40" s="121"/>
      <c r="N40" s="55"/>
    </row>
    <row r="41" spans="1:17" x14ac:dyDescent="0.3">
      <c r="N41" s="55"/>
    </row>
    <row r="42" spans="1:17" ht="47.25" customHeight="1" x14ac:dyDescent="0.3">
      <c r="A42" s="681" t="s">
        <v>113</v>
      </c>
      <c r="B42" s="682"/>
      <c r="C42" s="351">
        <v>2005</v>
      </c>
      <c r="D42" s="352">
        <v>2006</v>
      </c>
      <c r="E42" s="348">
        <v>2007</v>
      </c>
      <c r="F42" s="348">
        <v>2008</v>
      </c>
      <c r="G42" s="348">
        <v>2009</v>
      </c>
      <c r="H42" s="348">
        <v>2010</v>
      </c>
      <c r="I42" s="348">
        <v>2011</v>
      </c>
      <c r="J42" s="348">
        <v>2012</v>
      </c>
      <c r="K42" s="60">
        <v>2013</v>
      </c>
      <c r="L42" s="60">
        <v>2014</v>
      </c>
      <c r="M42" s="60">
        <v>2015</v>
      </c>
      <c r="N42" s="60">
        <v>2016</v>
      </c>
      <c r="O42" s="60">
        <v>2017</v>
      </c>
      <c r="P42" s="61">
        <v>2018</v>
      </c>
    </row>
    <row r="43" spans="1:17" x14ac:dyDescent="0.3">
      <c r="A43" s="328"/>
      <c r="B43" s="65"/>
      <c r="C43" s="118">
        <f>C39*310</f>
        <v>218072.63517868842</v>
      </c>
      <c r="D43" s="118">
        <f>D39*310</f>
        <v>223357.15010235555</v>
      </c>
      <c r="E43" s="118">
        <f>E39*310</f>
        <v>228641.66502602265</v>
      </c>
      <c r="F43" s="118">
        <f t="shared" ref="F43:L43" si="4">F39*310</f>
        <v>233926.17994968977</v>
      </c>
      <c r="G43" s="118">
        <f t="shared" si="4"/>
        <v>208772.79242617605</v>
      </c>
      <c r="H43" s="118">
        <f t="shared" si="4"/>
        <v>213384.88946396054</v>
      </c>
      <c r="I43" s="118">
        <f t="shared" si="4"/>
        <v>241834.04016595444</v>
      </c>
      <c r="J43" s="118">
        <f t="shared" si="4"/>
        <v>248323.38106085177</v>
      </c>
      <c r="K43" s="118">
        <f t="shared" si="4"/>
        <v>254812.72195574909</v>
      </c>
      <c r="L43" s="118">
        <f t="shared" si="4"/>
        <v>261302.06285064638</v>
      </c>
      <c r="M43" s="118">
        <f>M39*310</f>
        <v>267791.40374554368</v>
      </c>
      <c r="N43" s="118">
        <f t="shared" ref="N43:P43" si="5">N39*310</f>
        <v>274280.74464044097</v>
      </c>
      <c r="O43" s="118">
        <f t="shared" si="5"/>
        <v>280770.08553533826</v>
      </c>
      <c r="P43" s="118">
        <f t="shared" si="5"/>
        <v>287259.42643023562</v>
      </c>
      <c r="Q43" s="466"/>
    </row>
    <row r="44" spans="1:17" x14ac:dyDescent="0.3">
      <c r="E44" s="354"/>
      <c r="G44" s="354"/>
    </row>
    <row r="46" spans="1:17" x14ac:dyDescent="0.3">
      <c r="A46" s="122"/>
      <c r="C46" s="50"/>
      <c r="D46" s="50"/>
    </row>
    <row r="47" spans="1:17" x14ac:dyDescent="0.3">
      <c r="A47" s="122"/>
      <c r="C47" s="124"/>
      <c r="D47" s="124"/>
    </row>
    <row r="48" spans="1:17" x14ac:dyDescent="0.3">
      <c r="A48" s="122"/>
      <c r="C48" s="355"/>
      <c r="D48" s="355"/>
    </row>
  </sheetData>
  <mergeCells count="2">
    <mergeCell ref="A38:B38"/>
    <mergeCell ref="A42:B42"/>
  </mergeCells>
  <hyperlinks>
    <hyperlink ref="Q14" r:id="rId1" display="http://www.indiaenvironmentportal.org.in/files/file/nutritional%20intake%20in%20India%202011-12.pdf" xr:uid="{00000000-0004-0000-1D00-000000000000}"/>
  </hyperlinks>
  <pageMargins left="0.25" right="0.25" top="0.75" bottom="0.75" header="0.3" footer="0.3"/>
  <pageSetup paperSize="9" scale="51" fitToHeight="0" orientation="landscape" horizontalDpi="4294967293" verticalDpi="4294967293"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C000"/>
    <pageSetUpPr fitToPage="1"/>
  </sheetPr>
  <dimension ref="A1:Z83"/>
  <sheetViews>
    <sheetView topLeftCell="A76" zoomScale="85" zoomScaleNormal="85" zoomScalePageLayoutView="70" workbookViewId="0">
      <selection activeCell="F68" sqref="F68:F69"/>
    </sheetView>
  </sheetViews>
  <sheetFormatPr defaultColWidth="8.6640625" defaultRowHeight="15.6" x14ac:dyDescent="0.3"/>
  <cols>
    <col min="1" max="1" width="41" style="57" customWidth="1"/>
    <col min="2" max="2" width="20" style="122" customWidth="1"/>
    <col min="3" max="3" width="27" style="122" customWidth="1"/>
    <col min="4" max="4" width="29.6640625" style="122" customWidth="1"/>
    <col min="5" max="5" width="25.6640625" style="122" customWidth="1"/>
    <col min="6" max="12" width="25.6640625" style="57" customWidth="1"/>
    <col min="13" max="13" width="24.6640625" style="57" bestFit="1" customWidth="1"/>
    <col min="14" max="15" width="21.6640625" style="57" customWidth="1"/>
    <col min="16" max="16" width="22" style="57" customWidth="1"/>
    <col min="17" max="17" width="18.6640625" style="57" customWidth="1"/>
    <col min="18" max="18" width="19.33203125" style="57" bestFit="1" customWidth="1"/>
    <col min="19" max="19" width="19.33203125" style="57" customWidth="1"/>
    <col min="20" max="20" width="18" style="57" customWidth="1"/>
    <col min="21" max="21" width="18.5546875" style="57" customWidth="1"/>
    <col min="22" max="22" width="18.88671875" style="57" customWidth="1"/>
    <col min="23" max="23" width="19.5546875" style="57" customWidth="1"/>
    <col min="24" max="194" width="8.6640625" style="57" customWidth="1"/>
    <col min="195" max="195" width="43.44140625" style="57" customWidth="1"/>
    <col min="196" max="202" width="18.6640625" style="57" customWidth="1"/>
    <col min="203" max="203" width="15.44140625" style="57" customWidth="1"/>
    <col min="204" max="204" width="12.33203125" style="57" customWidth="1"/>
    <col min="205" max="205" width="14.33203125" style="57" customWidth="1"/>
    <col min="206" max="206" width="12.33203125" style="57" customWidth="1"/>
    <col min="207" max="207" width="12.6640625" style="57" customWidth="1"/>
    <col min="208" max="209" width="12.44140625" style="57" customWidth="1"/>
    <col min="210" max="210" width="12.33203125" style="57" customWidth="1"/>
    <col min="211" max="216" width="11.44140625" style="57" bestFit="1" customWidth="1"/>
    <col min="217" max="217" width="13.6640625" style="57" bestFit="1" customWidth="1"/>
    <col min="218" max="222" width="11.44140625" style="57" bestFit="1" customWidth="1"/>
    <col min="223" max="223" width="11.6640625" style="57" customWidth="1"/>
    <col min="224" max="224" width="13.44140625" style="57" bestFit="1" customWidth="1"/>
    <col min="225" max="226" width="11.44140625" style="57" bestFit="1" customWidth="1"/>
    <col min="227" max="227" width="13.6640625" style="57" bestFit="1" customWidth="1"/>
    <col min="228" max="233" width="11.44140625" style="57" bestFit="1" customWidth="1"/>
    <col min="234" max="236" width="11.33203125" style="57" bestFit="1" customWidth="1"/>
    <col min="237" max="237" width="13.6640625" style="57" bestFit="1" customWidth="1"/>
    <col min="238" max="242" width="11.33203125" style="57" bestFit="1" customWidth="1"/>
    <col min="243" max="243" width="13.44140625" style="57" customWidth="1"/>
    <col min="244" max="244" width="11.33203125" style="57" bestFit="1" customWidth="1"/>
    <col min="245" max="245" width="15.33203125" style="57" customWidth="1"/>
    <col min="246" max="246" width="13.33203125" style="57" customWidth="1"/>
    <col min="247" max="247" width="15.6640625" style="57" customWidth="1"/>
    <col min="248" max="248" width="14.6640625" style="57" customWidth="1"/>
    <col min="249" max="249" width="19.33203125" style="57" customWidth="1"/>
    <col min="250" max="250" width="14" style="57" customWidth="1"/>
    <col min="251" max="251" width="15.6640625" style="57" customWidth="1"/>
    <col min="252" max="252" width="17" style="57" customWidth="1"/>
    <col min="253" max="253" width="16.33203125" style="57" customWidth="1"/>
    <col min="254" max="254" width="17.33203125" style="57" customWidth="1"/>
    <col min="255" max="16384" width="8.6640625" style="57"/>
  </cols>
  <sheetData>
    <row r="1" spans="1:22" x14ac:dyDescent="0.3">
      <c r="A1" s="55"/>
      <c r="B1" s="56"/>
      <c r="C1" s="56"/>
      <c r="D1" s="56"/>
      <c r="E1" s="56"/>
      <c r="F1" s="55"/>
      <c r="G1" s="55"/>
      <c r="H1" s="55"/>
      <c r="I1" s="55"/>
      <c r="J1" s="55"/>
      <c r="K1" s="55"/>
    </row>
    <row r="2" spans="1:22" s="63" customFormat="1" ht="16.2" x14ac:dyDescent="0.35">
      <c r="A2" s="58" t="s">
        <v>198</v>
      </c>
      <c r="B2" s="59" t="s">
        <v>145</v>
      </c>
      <c r="C2" s="60">
        <v>2005</v>
      </c>
      <c r="D2" s="60">
        <v>2006</v>
      </c>
      <c r="E2" s="60">
        <v>2007</v>
      </c>
      <c r="F2" s="60">
        <v>2008</v>
      </c>
      <c r="G2" s="60">
        <v>2009</v>
      </c>
      <c r="H2" s="60">
        <v>2010</v>
      </c>
      <c r="I2" s="60">
        <v>2011</v>
      </c>
      <c r="J2" s="60">
        <v>2012</v>
      </c>
      <c r="K2" s="60">
        <v>2013</v>
      </c>
      <c r="L2" s="60">
        <v>2014</v>
      </c>
      <c r="M2" s="60">
        <v>2015</v>
      </c>
      <c r="N2" s="60">
        <v>2016</v>
      </c>
      <c r="O2" s="60">
        <v>2017</v>
      </c>
      <c r="P2" s="61">
        <v>2018</v>
      </c>
      <c r="Q2" s="62"/>
      <c r="R2" s="62"/>
      <c r="S2" s="62"/>
    </row>
    <row r="3" spans="1:22" s="66" customFormat="1" ht="16.2" x14ac:dyDescent="0.35">
      <c r="A3" s="64"/>
      <c r="B3" s="65"/>
      <c r="C3" s="309">
        <f>'State population'!G14</f>
        <v>1392018.7999999998</v>
      </c>
      <c r="D3" s="309">
        <f>'State population'!H14</f>
        <v>1403106.4999999998</v>
      </c>
      <c r="E3" s="309">
        <f>'State population'!I14</f>
        <v>1414194.1999999997</v>
      </c>
      <c r="F3" s="309">
        <f>'State population'!J14</f>
        <v>1425281.8999999997</v>
      </c>
      <c r="G3" s="309">
        <f>'State population'!K14</f>
        <v>1436369.5999999996</v>
      </c>
      <c r="H3" s="309">
        <f>'State population'!L14</f>
        <v>1447457.2999999996</v>
      </c>
      <c r="I3" s="309">
        <f>'State population'!M14</f>
        <v>1458545</v>
      </c>
      <c r="J3" s="309">
        <f>'State population'!N14</f>
        <v>1470544.9208978028</v>
      </c>
      <c r="K3" s="309">
        <f>'State population'!O14</f>
        <v>1482544.8417956056</v>
      </c>
      <c r="L3" s="309">
        <f>'State population'!P14</f>
        <v>1494544.7626934084</v>
      </c>
      <c r="M3" s="309">
        <f>'State population'!Q14</f>
        <v>1506544.6835912112</v>
      </c>
      <c r="N3" s="309">
        <f>'State population'!R14</f>
        <v>1518643.3317148134</v>
      </c>
      <c r="O3" s="309">
        <f>'State population'!S14</f>
        <v>1530840.7070642149</v>
      </c>
      <c r="P3" s="309">
        <f>'State population'!T14</f>
        <v>1543136.8096394157</v>
      </c>
      <c r="Q3" s="487"/>
      <c r="R3" s="62"/>
      <c r="S3" s="62"/>
    </row>
    <row r="4" spans="1:22" s="66" customFormat="1" ht="16.2" x14ac:dyDescent="0.35">
      <c r="A4" s="68"/>
      <c r="B4" s="69"/>
      <c r="C4" s="311"/>
      <c r="E4" s="67"/>
      <c r="F4" s="67"/>
      <c r="G4" s="67"/>
      <c r="H4" s="136"/>
      <c r="I4" s="67"/>
      <c r="J4" s="67"/>
      <c r="K4" s="67"/>
      <c r="L4" s="67"/>
      <c r="M4" s="67"/>
      <c r="N4" s="62"/>
      <c r="O4" s="62"/>
      <c r="P4" s="62"/>
      <c r="Q4" s="62"/>
      <c r="R4" s="62"/>
      <c r="S4" s="62"/>
    </row>
    <row r="5" spans="1:22" s="66" customFormat="1" ht="16.2" x14ac:dyDescent="0.35">
      <c r="A5" s="68"/>
      <c r="B5" s="69"/>
      <c r="C5" s="135"/>
      <c r="E5" s="70"/>
      <c r="F5" s="70"/>
      <c r="G5" s="71"/>
      <c r="H5" s="71"/>
      <c r="I5" s="72"/>
      <c r="J5" s="70"/>
      <c r="N5" s="62"/>
      <c r="O5" s="62"/>
      <c r="P5" s="62"/>
      <c r="Q5" s="62"/>
      <c r="R5" s="62"/>
      <c r="S5" s="62"/>
      <c r="V5" s="73"/>
    </row>
    <row r="6" spans="1:22" s="66" customFormat="1" ht="16.2" x14ac:dyDescent="0.35">
      <c r="A6" s="58" t="s">
        <v>19</v>
      </c>
      <c r="B6" s="59" t="s">
        <v>1</v>
      </c>
      <c r="C6" s="60">
        <v>2005</v>
      </c>
      <c r="D6" s="60">
        <v>2006</v>
      </c>
      <c r="E6" s="60">
        <v>2007</v>
      </c>
      <c r="F6" s="60">
        <v>2008</v>
      </c>
      <c r="G6" s="60">
        <v>2009</v>
      </c>
      <c r="H6" s="60">
        <v>2010</v>
      </c>
      <c r="I6" s="60">
        <v>2011</v>
      </c>
      <c r="J6" s="60">
        <v>2012</v>
      </c>
      <c r="K6" s="60">
        <v>2013</v>
      </c>
      <c r="L6" s="60">
        <v>2014</v>
      </c>
      <c r="M6" s="60">
        <v>2015</v>
      </c>
      <c r="N6" s="60">
        <v>2016</v>
      </c>
      <c r="O6" s="60">
        <v>2017</v>
      </c>
      <c r="P6" s="61">
        <v>2018</v>
      </c>
      <c r="Q6" s="62"/>
      <c r="R6" s="62"/>
      <c r="S6" s="62"/>
    </row>
    <row r="7" spans="1:22" s="48" customFormat="1" x14ac:dyDescent="0.3">
      <c r="A7" s="312"/>
      <c r="B7" s="313"/>
      <c r="C7" s="313">
        <f>BOD!$B$16</f>
        <v>40.5</v>
      </c>
      <c r="D7" s="313">
        <f>BOD!$B$16</f>
        <v>40.5</v>
      </c>
      <c r="E7" s="313">
        <f>BOD!$B$16</f>
        <v>40.5</v>
      </c>
      <c r="F7" s="313">
        <f>BOD!$B$16</f>
        <v>40.5</v>
      </c>
      <c r="G7" s="313">
        <f>BOD!$B$16</f>
        <v>40.5</v>
      </c>
      <c r="H7" s="313">
        <f>BOD!$B$16</f>
        <v>40.5</v>
      </c>
      <c r="I7" s="313">
        <f>BOD!$B$16</f>
        <v>40.5</v>
      </c>
      <c r="J7" s="313">
        <f>BOD!$B$16</f>
        <v>40.5</v>
      </c>
      <c r="K7" s="313">
        <f>BOD!$B$16</f>
        <v>40.5</v>
      </c>
      <c r="L7" s="313">
        <f>BOD!$B$16</f>
        <v>40.5</v>
      </c>
      <c r="M7" s="313">
        <f>BOD!$B$16</f>
        <v>40.5</v>
      </c>
      <c r="N7" s="313">
        <f>BOD!$B$16</f>
        <v>40.5</v>
      </c>
      <c r="O7" s="313">
        <f>BOD!$B$16</f>
        <v>40.5</v>
      </c>
      <c r="P7" s="313">
        <f>BOD!$B$16</f>
        <v>40.5</v>
      </c>
      <c r="Q7" s="488"/>
    </row>
    <row r="8" spans="1:22" s="66" customFormat="1" ht="16.2" x14ac:dyDescent="0.35">
      <c r="A8" s="68"/>
      <c r="B8" s="69"/>
      <c r="C8" s="69"/>
      <c r="D8" s="69"/>
      <c r="E8" s="75"/>
      <c r="F8" s="75"/>
      <c r="G8" s="75"/>
      <c r="H8" s="75"/>
      <c r="I8" s="75"/>
      <c r="J8" s="75"/>
      <c r="N8" s="62"/>
      <c r="O8" s="62"/>
      <c r="P8" s="62"/>
      <c r="Q8" s="62"/>
      <c r="R8" s="62"/>
      <c r="S8" s="62"/>
    </row>
    <row r="9" spans="1:22" s="66" customFormat="1" ht="16.2" x14ac:dyDescent="0.35">
      <c r="A9" s="68"/>
      <c r="B9" s="76"/>
      <c r="C9" s="76"/>
      <c r="D9" s="76"/>
      <c r="E9" s="70"/>
      <c r="F9" s="70"/>
      <c r="G9" s="70"/>
      <c r="H9" s="70"/>
      <c r="I9" s="70"/>
      <c r="J9" s="70"/>
      <c r="N9" s="62"/>
      <c r="O9" s="62"/>
      <c r="P9" s="62"/>
      <c r="Q9" s="62"/>
      <c r="R9" s="62"/>
      <c r="S9" s="62"/>
    </row>
    <row r="10" spans="1:22" s="63" customFormat="1" ht="30" customHeight="1" x14ac:dyDescent="0.35">
      <c r="A10" s="505" t="s">
        <v>54</v>
      </c>
      <c r="B10" s="59" t="s">
        <v>56</v>
      </c>
      <c r="C10" s="60">
        <v>2005</v>
      </c>
      <c r="D10" s="60">
        <v>2006</v>
      </c>
      <c r="E10" s="60">
        <v>2007</v>
      </c>
      <c r="F10" s="60">
        <v>2008</v>
      </c>
      <c r="G10" s="60">
        <v>2009</v>
      </c>
      <c r="H10" s="60">
        <v>2010</v>
      </c>
      <c r="I10" s="60">
        <v>2011</v>
      </c>
      <c r="J10" s="60">
        <v>2012</v>
      </c>
      <c r="K10" s="60">
        <v>2013</v>
      </c>
      <c r="L10" s="60">
        <v>2014</v>
      </c>
      <c r="M10" s="60">
        <v>2015</v>
      </c>
      <c r="N10" s="60">
        <v>2016</v>
      </c>
      <c r="O10" s="60">
        <v>2017</v>
      </c>
      <c r="P10" s="61">
        <v>2018</v>
      </c>
      <c r="Q10" s="62"/>
      <c r="R10" s="62"/>
      <c r="S10" s="62"/>
    </row>
    <row r="11" spans="1:22" ht="15.75" customHeight="1" x14ac:dyDescent="0.35">
      <c r="A11" s="77"/>
      <c r="B11" s="78"/>
      <c r="C11" s="42">
        <f>C3*C7*0.001*365</f>
        <v>20577517.910999998</v>
      </c>
      <c r="D11" s="42">
        <f>D3*D7*0.001*365</f>
        <v>20741421.836249996</v>
      </c>
      <c r="E11" s="42">
        <f>E3*E7*0.001*365</f>
        <v>20905325.761499997</v>
      </c>
      <c r="F11" s="42">
        <f>F3*F7*0.001*365</f>
        <v>21069229.686749998</v>
      </c>
      <c r="G11" s="42">
        <f t="shared" ref="G11:L11" si="0">G3*G7*0.001*365</f>
        <v>21233133.611999992</v>
      </c>
      <c r="H11" s="42">
        <f t="shared" si="0"/>
        <v>21397037.537249994</v>
      </c>
      <c r="I11" s="42">
        <f t="shared" si="0"/>
        <v>21560941.462500002</v>
      </c>
      <c r="J11" s="42">
        <f t="shared" si="0"/>
        <v>21738330.293171771</v>
      </c>
      <c r="K11" s="42">
        <f t="shared" si="0"/>
        <v>21915719.12384354</v>
      </c>
      <c r="L11" s="42">
        <f t="shared" si="0"/>
        <v>22093107.954515312</v>
      </c>
      <c r="M11" s="42">
        <f>M3*M7*0.001*365</f>
        <v>22270496.785187081</v>
      </c>
      <c r="N11" s="42">
        <f t="shared" ref="N11:O11" si="1">N3*N7*0.001*365</f>
        <v>22449345.051074229</v>
      </c>
      <c r="O11" s="42">
        <f t="shared" si="1"/>
        <v>22629652.752176758</v>
      </c>
      <c r="P11" s="79">
        <f>P3*P7*0.001*365</f>
        <v>22811419.888494663</v>
      </c>
      <c r="Q11" s="62"/>
      <c r="R11" s="62"/>
      <c r="S11" s="62"/>
    </row>
    <row r="12" spans="1:22" ht="15.75" customHeight="1" x14ac:dyDescent="0.35">
      <c r="A12" s="80"/>
      <c r="B12" s="76"/>
      <c r="C12" s="76"/>
      <c r="D12" s="76"/>
      <c r="E12" s="75"/>
      <c r="F12" s="75"/>
      <c r="G12" s="75"/>
      <c r="H12" s="75"/>
      <c r="I12" s="75"/>
      <c r="J12" s="75"/>
      <c r="N12" s="62"/>
      <c r="O12" s="62"/>
      <c r="P12" s="62"/>
      <c r="Q12" s="62"/>
      <c r="R12" s="62"/>
      <c r="S12" s="62"/>
    </row>
    <row r="13" spans="1:22" ht="16.2" x14ac:dyDescent="0.35">
      <c r="A13" s="80"/>
      <c r="B13" s="76"/>
      <c r="C13" s="76"/>
      <c r="D13" s="76"/>
      <c r="E13" s="75"/>
      <c r="F13" s="81"/>
      <c r="G13" s="81"/>
      <c r="H13" s="81"/>
      <c r="I13" s="81"/>
      <c r="J13" s="81"/>
      <c r="N13" s="62"/>
      <c r="O13" s="62"/>
      <c r="P13" s="62"/>
      <c r="Q13" s="62"/>
      <c r="R13" s="62"/>
      <c r="S13" s="62"/>
    </row>
    <row r="14" spans="1:22" ht="18" customHeight="1" x14ac:dyDescent="0.3">
      <c r="A14" s="58" t="s">
        <v>100</v>
      </c>
      <c r="B14" s="59" t="s">
        <v>145</v>
      </c>
      <c r="C14" s="60">
        <v>2005</v>
      </c>
      <c r="D14" s="60">
        <v>2006</v>
      </c>
      <c r="E14" s="60">
        <v>2007</v>
      </c>
      <c r="F14" s="60">
        <v>2008</v>
      </c>
      <c r="G14" s="60">
        <v>2009</v>
      </c>
      <c r="H14" s="60">
        <v>2010</v>
      </c>
      <c r="I14" s="60">
        <v>2011</v>
      </c>
      <c r="J14" s="60">
        <v>2012</v>
      </c>
      <c r="K14" s="60">
        <v>2013</v>
      </c>
      <c r="L14" s="60">
        <v>2014</v>
      </c>
      <c r="M14" s="60">
        <v>2015</v>
      </c>
      <c r="N14" s="60">
        <v>2016</v>
      </c>
      <c r="O14" s="60">
        <v>2017</v>
      </c>
      <c r="P14" s="61">
        <v>2018</v>
      </c>
    </row>
    <row r="15" spans="1:22" ht="15.75" customHeight="1" x14ac:dyDescent="0.3">
      <c r="A15" s="77"/>
      <c r="B15" s="78"/>
      <c r="C15" s="41">
        <v>1.25</v>
      </c>
      <c r="D15" s="41">
        <v>1.25</v>
      </c>
      <c r="E15" s="42">
        <v>1.25</v>
      </c>
      <c r="F15" s="42">
        <v>1.25</v>
      </c>
      <c r="G15" s="42">
        <v>1.25</v>
      </c>
      <c r="H15" s="42">
        <v>1.25</v>
      </c>
      <c r="I15" s="42">
        <v>1.25</v>
      </c>
      <c r="J15" s="42">
        <v>1.25</v>
      </c>
      <c r="K15" s="43">
        <v>1.25</v>
      </c>
      <c r="L15" s="43">
        <v>1.25</v>
      </c>
      <c r="M15" s="43">
        <v>1.25</v>
      </c>
      <c r="N15" s="43">
        <v>1.25</v>
      </c>
      <c r="O15" s="43">
        <v>1.25</v>
      </c>
      <c r="P15" s="44">
        <v>1.25</v>
      </c>
    </row>
    <row r="16" spans="1:22" ht="15.75" customHeight="1" x14ac:dyDescent="0.3">
      <c r="A16" s="80"/>
      <c r="B16" s="76"/>
      <c r="C16" s="76"/>
      <c r="D16" s="76"/>
      <c r="E16" s="75"/>
      <c r="F16" s="75"/>
      <c r="G16" s="75"/>
      <c r="H16" s="75"/>
      <c r="I16" s="75"/>
      <c r="J16" s="75"/>
    </row>
    <row r="17" spans="1:19" x14ac:dyDescent="0.3">
      <c r="A17" s="80"/>
      <c r="B17" s="76"/>
      <c r="C17" s="76"/>
      <c r="D17" s="76"/>
      <c r="E17" s="82"/>
      <c r="F17" s="82"/>
      <c r="G17" s="82"/>
      <c r="H17" s="82"/>
      <c r="I17" s="82"/>
      <c r="J17" s="82"/>
    </row>
    <row r="18" spans="1:19" s="63" customFormat="1" ht="18" x14ac:dyDescent="0.3">
      <c r="A18" s="58" t="s">
        <v>101</v>
      </c>
      <c r="B18" s="59" t="s">
        <v>145</v>
      </c>
      <c r="C18" s="60">
        <v>2005</v>
      </c>
      <c r="D18" s="60">
        <v>2006</v>
      </c>
      <c r="E18" s="60">
        <v>2007</v>
      </c>
      <c r="F18" s="60">
        <v>2008</v>
      </c>
      <c r="G18" s="60">
        <v>2009</v>
      </c>
      <c r="H18" s="60">
        <v>2010</v>
      </c>
      <c r="I18" s="60">
        <v>2011</v>
      </c>
      <c r="J18" s="60">
        <v>2012</v>
      </c>
      <c r="K18" s="60">
        <v>2013</v>
      </c>
      <c r="L18" s="60">
        <v>2014</v>
      </c>
      <c r="M18" s="60">
        <v>2015</v>
      </c>
      <c r="N18" s="60">
        <v>2016</v>
      </c>
      <c r="O18" s="60">
        <v>2017</v>
      </c>
      <c r="P18" s="61">
        <v>2018</v>
      </c>
    </row>
    <row r="19" spans="1:19" x14ac:dyDescent="0.3">
      <c r="A19" s="77"/>
      <c r="B19" s="78"/>
      <c r="C19" s="74">
        <v>1</v>
      </c>
      <c r="D19" s="74">
        <v>1</v>
      </c>
      <c r="E19" s="42">
        <v>1</v>
      </c>
      <c r="F19" s="42">
        <v>1</v>
      </c>
      <c r="G19" s="42">
        <v>1</v>
      </c>
      <c r="H19" s="42">
        <v>1</v>
      </c>
      <c r="I19" s="42">
        <v>1</v>
      </c>
      <c r="J19" s="42">
        <v>1</v>
      </c>
      <c r="K19" s="145">
        <v>1</v>
      </c>
      <c r="L19" s="145">
        <v>1</v>
      </c>
      <c r="M19" s="145">
        <v>1</v>
      </c>
      <c r="N19" s="145">
        <v>1</v>
      </c>
      <c r="O19" s="145">
        <v>1</v>
      </c>
      <c r="P19" s="146">
        <v>1</v>
      </c>
    </row>
    <row r="20" spans="1:19" x14ac:dyDescent="0.3">
      <c r="A20" s="80"/>
      <c r="B20" s="76"/>
      <c r="C20" s="76"/>
      <c r="D20" s="76"/>
      <c r="E20" s="75"/>
      <c r="F20" s="75"/>
      <c r="G20" s="75"/>
      <c r="H20" s="75"/>
      <c r="I20" s="75"/>
      <c r="J20" s="75"/>
    </row>
    <row r="21" spans="1:19" x14ac:dyDescent="0.3">
      <c r="A21" s="80"/>
      <c r="B21" s="76"/>
      <c r="C21" s="76"/>
      <c r="D21" s="76"/>
      <c r="E21" s="82"/>
      <c r="F21" s="82"/>
      <c r="G21" s="82"/>
      <c r="H21" s="82"/>
      <c r="I21" s="82"/>
      <c r="J21" s="82"/>
    </row>
    <row r="22" spans="1:19" ht="18" x14ac:dyDescent="0.3">
      <c r="A22" s="505" t="s">
        <v>188</v>
      </c>
      <c r="B22" s="59" t="s">
        <v>56</v>
      </c>
      <c r="C22" s="60">
        <v>2005</v>
      </c>
      <c r="D22" s="60">
        <v>2006</v>
      </c>
      <c r="E22" s="60">
        <v>2007</v>
      </c>
      <c r="F22" s="60">
        <v>2008</v>
      </c>
      <c r="G22" s="60">
        <v>2009</v>
      </c>
      <c r="H22" s="60">
        <v>2010</v>
      </c>
      <c r="I22" s="60">
        <v>2011</v>
      </c>
      <c r="J22" s="60">
        <v>2012</v>
      </c>
      <c r="K22" s="60">
        <v>2013</v>
      </c>
      <c r="L22" s="60">
        <v>2014</v>
      </c>
      <c r="M22" s="60">
        <v>2015</v>
      </c>
      <c r="N22" s="60">
        <v>2016</v>
      </c>
      <c r="O22" s="60">
        <v>2017</v>
      </c>
      <c r="P22" s="61">
        <v>2018</v>
      </c>
      <c r="Q22" s="63"/>
      <c r="R22" s="63"/>
      <c r="S22" s="63"/>
    </row>
    <row r="23" spans="1:19" s="49" customFormat="1" x14ac:dyDescent="0.3">
      <c r="A23" s="83"/>
      <c r="B23" s="84"/>
      <c r="C23" s="315">
        <f>C11*'Urban_degree of utilization'!$Y$19*C15</f>
        <v>2309034.942513173</v>
      </c>
      <c r="D23" s="315">
        <f>D11*'Urban_degree of utilization'!$Y$19*D15</f>
        <v>2327426.8541253605</v>
      </c>
      <c r="E23" s="315">
        <f>E11*'Urban_degree of utilization'!$Y$19*E15</f>
        <v>2345818.765737548</v>
      </c>
      <c r="F23" s="315">
        <f>F11*'Urban_degree of utilization'!$Y$19*F15</f>
        <v>2364210.6773497355</v>
      </c>
      <c r="G23" s="315">
        <f>G11*'Urban_degree of utilization'!$Y$19*G15</f>
        <v>2382602.5889619226</v>
      </c>
      <c r="H23" s="315">
        <f>H11*'Urban_degree of utilization'!$Y$19*H15</f>
        <v>2400994.5005741101</v>
      </c>
      <c r="I23" s="315">
        <f>I11*'Urban_degree of utilization'!$P$19*I15</f>
        <v>5012918.8900312502</v>
      </c>
      <c r="J23" s="315">
        <f>J11*'Urban_degree of utilization'!$P$19*J15</f>
        <v>5054161.7931624372</v>
      </c>
      <c r="K23" s="315">
        <f>K11*'Urban_degree of utilization'!$P$19*K15</f>
        <v>5095404.6962936232</v>
      </c>
      <c r="L23" s="315">
        <f>L11*'Urban_degree of utilization'!$P$19*L15</f>
        <v>5136647.5994248101</v>
      </c>
      <c r="M23" s="315">
        <f>M11*'Urban_degree of utilization'!$P$19*M15</f>
        <v>5177890.5025559962</v>
      </c>
      <c r="N23" s="315">
        <f>N11*'Urban_degree of utilization'!$P$19*N15</f>
        <v>5219472.7243747581</v>
      </c>
      <c r="O23" s="315">
        <f>O11*'Urban_degree of utilization'!$P$19*O15</f>
        <v>5261394.2648810968</v>
      </c>
      <c r="P23" s="315">
        <f>P11*'Urban_degree of utilization'!$P$19*P15</f>
        <v>5303655.1240750086</v>
      </c>
      <c r="Q23" s="489"/>
      <c r="R23" s="63"/>
      <c r="S23" s="63"/>
    </row>
    <row r="24" spans="1:19" s="49" customFormat="1" x14ac:dyDescent="0.3">
      <c r="A24" s="46"/>
      <c r="B24" s="85"/>
      <c r="C24" s="317"/>
      <c r="D24" s="85"/>
      <c r="E24" s="86"/>
      <c r="F24" s="86"/>
      <c r="G24" s="86"/>
      <c r="H24" s="86"/>
      <c r="I24" s="86"/>
      <c r="J24" s="86"/>
      <c r="N24" s="63"/>
      <c r="O24" s="63"/>
      <c r="P24" s="63"/>
      <c r="Q24" s="63"/>
      <c r="R24" s="63"/>
      <c r="S24" s="63"/>
    </row>
    <row r="25" spans="1:19" s="49" customFormat="1" x14ac:dyDescent="0.3">
      <c r="A25" s="46"/>
      <c r="B25" s="85"/>
      <c r="C25" s="85"/>
      <c r="D25" s="85"/>
      <c r="E25" s="87"/>
      <c r="F25" s="87"/>
      <c r="G25" s="87"/>
      <c r="H25" s="87"/>
      <c r="I25" s="87"/>
      <c r="J25" s="87"/>
      <c r="N25" s="63"/>
      <c r="O25" s="63"/>
      <c r="P25" s="63"/>
      <c r="Q25" s="63"/>
      <c r="R25" s="63"/>
      <c r="S25" s="63"/>
    </row>
    <row r="26" spans="1:19" ht="18" x14ac:dyDescent="0.3">
      <c r="A26" s="505" t="s">
        <v>189</v>
      </c>
      <c r="B26" s="59" t="s">
        <v>56</v>
      </c>
      <c r="C26" s="60">
        <v>2005</v>
      </c>
      <c r="D26" s="60">
        <v>2006</v>
      </c>
      <c r="E26" s="60">
        <v>2007</v>
      </c>
      <c r="F26" s="60">
        <v>2008</v>
      </c>
      <c r="G26" s="60">
        <v>2009</v>
      </c>
      <c r="H26" s="60">
        <v>2010</v>
      </c>
      <c r="I26" s="60">
        <v>2011</v>
      </c>
      <c r="J26" s="60">
        <v>2012</v>
      </c>
      <c r="K26" s="60">
        <v>2013</v>
      </c>
      <c r="L26" s="60">
        <v>2014</v>
      </c>
      <c r="M26" s="60">
        <v>2015</v>
      </c>
      <c r="N26" s="60">
        <v>2016</v>
      </c>
      <c r="O26" s="60">
        <v>2017</v>
      </c>
      <c r="P26" s="61">
        <v>2018</v>
      </c>
      <c r="Q26" s="63"/>
      <c r="R26" s="63"/>
      <c r="S26" s="63"/>
    </row>
    <row r="27" spans="1:19" s="49" customFormat="1" x14ac:dyDescent="0.3">
      <c r="A27" s="88"/>
      <c r="B27" s="84"/>
      <c r="C27" s="315">
        <f>C11*C19*(1-'Urban_degree of utilization'!$Y$19)</f>
        <v>18730289.95698946</v>
      </c>
      <c r="D27" s="315">
        <f>D11*D19*(1-'Urban_degree of utilization'!$Y$19)</f>
        <v>18879480.352949705</v>
      </c>
      <c r="E27" s="315">
        <f>E11*E19*(1-'Urban_degree of utilization'!$Y$19)</f>
        <v>19028670.748909958</v>
      </c>
      <c r="F27" s="315">
        <f>F11*F19*(1-'Urban_degree of utilization'!$Y$19)</f>
        <v>19177861.14487021</v>
      </c>
      <c r="G27" s="315">
        <f>G11*G19*(1-'Urban_degree of utilization'!$Y$19)</f>
        <v>19327051.540830452</v>
      </c>
      <c r="H27" s="315">
        <f>H11*H19*(1-'Urban_degree of utilization'!$Y$19)</f>
        <v>19476241.936790705</v>
      </c>
      <c r="I27" s="315">
        <f>I11*I19*(1-'Urban_degree of utilization'!$P$19)</f>
        <v>17550606.350475002</v>
      </c>
      <c r="J27" s="315">
        <f>J11*J19*(1-'Urban_degree of utilization'!$P$19)</f>
        <v>17695000.858641822</v>
      </c>
      <c r="K27" s="315">
        <f>K11*K19*(1-'Urban_degree of utilization'!$P$19)</f>
        <v>17839395.366808642</v>
      </c>
      <c r="L27" s="315">
        <f>L11*L19*(1-'Urban_degree of utilization'!$P$19)</f>
        <v>17983789.874975465</v>
      </c>
      <c r="M27" s="315">
        <f>M11*M19*(1-'Urban_degree of utilization'!$P$19)</f>
        <v>18128184.383142285</v>
      </c>
      <c r="N27" s="315">
        <f>N11*N19*(1-'Urban_degree of utilization'!$P$19)</f>
        <v>18273766.871574424</v>
      </c>
      <c r="O27" s="315">
        <f>O11*O19*(1-'Urban_degree of utilization'!$P$19)</f>
        <v>18420537.340271883</v>
      </c>
      <c r="P27" s="315">
        <f>P11*P19*(1-'Urban_degree of utilization'!$P$19)</f>
        <v>18568495.789234657</v>
      </c>
      <c r="Q27" s="489"/>
      <c r="R27" s="63"/>
      <c r="S27" s="63"/>
    </row>
    <row r="28" spans="1:19" s="49" customFormat="1" x14ac:dyDescent="0.3">
      <c r="A28" s="89"/>
      <c r="B28" s="90"/>
      <c r="C28" s="317"/>
      <c r="D28" s="90"/>
      <c r="E28" s="86"/>
      <c r="F28" s="86"/>
      <c r="G28" s="86"/>
      <c r="H28" s="86"/>
      <c r="I28" s="86"/>
      <c r="J28" s="86"/>
      <c r="N28" s="63"/>
      <c r="O28" s="63"/>
      <c r="P28" s="63"/>
      <c r="Q28" s="63"/>
      <c r="R28" s="63"/>
      <c r="S28" s="63"/>
    </row>
    <row r="29" spans="1:19" s="49" customFormat="1" x14ac:dyDescent="0.3">
      <c r="A29" s="89"/>
      <c r="B29" s="90"/>
      <c r="C29" s="90"/>
      <c r="D29" s="90"/>
      <c r="E29" s="51"/>
      <c r="F29" s="51"/>
      <c r="G29" s="51"/>
      <c r="H29" s="51"/>
      <c r="I29" s="51"/>
      <c r="J29" s="51"/>
      <c r="O29" s="137"/>
    </row>
    <row r="30" spans="1:19" s="49" customFormat="1" ht="15.75" customHeight="1" x14ac:dyDescent="0.3">
      <c r="A30" s="505" t="s">
        <v>102</v>
      </c>
      <c r="B30" s="506"/>
      <c r="C30" s="89"/>
      <c r="D30" s="89"/>
      <c r="E30" s="91"/>
      <c r="F30" s="91"/>
      <c r="G30" s="91"/>
      <c r="H30" s="91"/>
      <c r="I30" s="91"/>
      <c r="J30" s="91"/>
      <c r="L30" s="63"/>
      <c r="M30" s="63"/>
      <c r="N30" s="63"/>
      <c r="O30" s="63"/>
      <c r="P30" s="63"/>
      <c r="Q30" s="63"/>
      <c r="R30" s="63"/>
      <c r="S30" s="63"/>
    </row>
    <row r="31" spans="1:19" s="49" customFormat="1" ht="15.75" customHeight="1" x14ac:dyDescent="0.3">
      <c r="A31" s="92">
        <v>0.6</v>
      </c>
      <c r="B31" s="93" t="s">
        <v>12</v>
      </c>
      <c r="C31" s="50"/>
      <c r="D31" s="50"/>
      <c r="E31" s="51"/>
      <c r="F31" s="48"/>
      <c r="G31" s="48"/>
      <c r="H31" s="48"/>
      <c r="I31" s="48"/>
      <c r="J31" s="48"/>
      <c r="L31" s="63"/>
      <c r="M31" s="63"/>
      <c r="N31" s="63"/>
      <c r="O31" s="63"/>
      <c r="P31" s="63"/>
      <c r="Q31" s="63"/>
      <c r="R31" s="63"/>
      <c r="S31" s="63"/>
    </row>
    <row r="32" spans="1:19" s="49" customFormat="1" ht="15.75" customHeight="1" x14ac:dyDescent="0.3">
      <c r="A32" s="89"/>
      <c r="B32" s="89"/>
      <c r="C32" s="89"/>
      <c r="D32" s="89"/>
      <c r="E32" s="51"/>
      <c r="F32" s="51"/>
      <c r="G32" s="51"/>
      <c r="H32" s="51"/>
      <c r="I32" s="51"/>
      <c r="J32" s="51"/>
      <c r="L32" s="63"/>
      <c r="M32" s="63"/>
      <c r="N32" s="63"/>
      <c r="O32" s="63"/>
      <c r="P32" s="63"/>
      <c r="Q32" s="63"/>
      <c r="R32" s="63"/>
      <c r="S32" s="63"/>
    </row>
    <row r="33" spans="1:26" s="49" customFormat="1" ht="15.75" customHeight="1" x14ac:dyDescent="0.3">
      <c r="A33" s="671" t="s">
        <v>18</v>
      </c>
      <c r="B33" s="672"/>
      <c r="C33" s="89"/>
      <c r="D33" s="89"/>
      <c r="E33" s="51"/>
      <c r="F33" s="51"/>
      <c r="G33" s="51"/>
      <c r="H33" s="51"/>
      <c r="I33" s="51"/>
      <c r="J33" s="51"/>
      <c r="L33" s="63"/>
      <c r="M33" s="63"/>
      <c r="N33" s="63"/>
      <c r="O33" s="63"/>
      <c r="P33" s="63"/>
      <c r="Q33" s="63"/>
      <c r="R33" s="63"/>
      <c r="S33" s="63"/>
    </row>
    <row r="34" spans="1:26" s="49" customFormat="1" x14ac:dyDescent="0.3">
      <c r="A34" s="94">
        <v>0</v>
      </c>
      <c r="B34" s="95" t="s">
        <v>17</v>
      </c>
      <c r="C34" s="90"/>
      <c r="D34" s="96"/>
      <c r="E34" s="51"/>
      <c r="F34" s="51"/>
      <c r="G34" s="51"/>
      <c r="H34" s="51"/>
      <c r="I34" s="51"/>
      <c r="J34" s="51"/>
      <c r="L34" s="63"/>
      <c r="M34" s="63"/>
      <c r="N34" s="63"/>
      <c r="O34" s="63"/>
      <c r="P34" s="63"/>
      <c r="Q34" s="63"/>
      <c r="R34" s="63"/>
      <c r="S34" s="63"/>
    </row>
    <row r="35" spans="1:26" s="49" customFormat="1" ht="16.2" thickBot="1" x14ac:dyDescent="0.35">
      <c r="A35" s="97"/>
      <c r="B35" s="89"/>
      <c r="C35" s="89"/>
      <c r="D35" s="89"/>
      <c r="E35" s="51"/>
      <c r="F35" s="51"/>
      <c r="G35" s="51"/>
      <c r="H35" s="51"/>
      <c r="I35" s="51"/>
      <c r="J35" s="51"/>
    </row>
    <row r="36" spans="1:26" s="49" customFormat="1" x14ac:dyDescent="0.3">
      <c r="A36" s="515" t="s">
        <v>10</v>
      </c>
      <c r="B36" s="99"/>
      <c r="C36" s="90"/>
      <c r="D36" s="90"/>
      <c r="E36" s="51"/>
      <c r="F36" s="51"/>
      <c r="G36" s="51"/>
      <c r="H36" s="51"/>
      <c r="I36" s="51"/>
      <c r="J36" s="51"/>
    </row>
    <row r="37" spans="1:26" s="49" customFormat="1" x14ac:dyDescent="0.3">
      <c r="A37" s="100" t="s">
        <v>2</v>
      </c>
      <c r="B37" s="101" t="s">
        <v>11</v>
      </c>
      <c r="C37" s="89"/>
      <c r="D37" s="89"/>
      <c r="E37" s="51"/>
      <c r="F37" s="51"/>
      <c r="G37" s="51"/>
      <c r="H37" s="51"/>
      <c r="I37" s="51"/>
      <c r="J37" s="51"/>
    </row>
    <row r="38" spans="1:26" s="49" customFormat="1" x14ac:dyDescent="0.3">
      <c r="A38" s="52" t="s">
        <v>3</v>
      </c>
      <c r="B38" s="102">
        <v>0.8</v>
      </c>
      <c r="C38" s="103"/>
      <c r="D38" s="103"/>
      <c r="E38" s="51"/>
      <c r="F38" s="51"/>
      <c r="G38" s="51"/>
      <c r="H38" s="51"/>
      <c r="I38" s="51"/>
      <c r="J38" s="51"/>
    </row>
    <row r="39" spans="1:26" s="49" customFormat="1" ht="46.8" x14ac:dyDescent="0.3">
      <c r="A39" s="52" t="s">
        <v>4</v>
      </c>
      <c r="B39" s="104">
        <v>0.3</v>
      </c>
      <c r="C39" s="103"/>
      <c r="D39" s="103"/>
      <c r="E39" s="51"/>
      <c r="F39" s="51"/>
      <c r="G39" s="51"/>
      <c r="H39" s="51"/>
      <c r="I39" s="51"/>
      <c r="J39" s="51"/>
    </row>
    <row r="40" spans="1:26" s="49" customFormat="1" ht="31.2" x14ac:dyDescent="0.3">
      <c r="A40" s="52" t="s">
        <v>96</v>
      </c>
      <c r="B40" s="104">
        <v>0</v>
      </c>
      <c r="C40" s="103"/>
      <c r="D40" s="103"/>
      <c r="E40" s="51"/>
      <c r="F40" s="51"/>
      <c r="G40" s="51"/>
      <c r="H40" s="51"/>
      <c r="I40" s="51"/>
      <c r="J40" s="51"/>
    </row>
    <row r="41" spans="1:26" s="49" customFormat="1" x14ac:dyDescent="0.3">
      <c r="A41" s="52" t="s">
        <v>5</v>
      </c>
      <c r="B41" s="102">
        <v>0.5</v>
      </c>
      <c r="C41" s="103"/>
      <c r="D41" s="103"/>
      <c r="E41" s="51"/>
      <c r="F41" s="51"/>
      <c r="G41" s="51"/>
      <c r="H41" s="51"/>
      <c r="I41" s="51"/>
      <c r="J41" s="51"/>
    </row>
    <row r="42" spans="1:26" s="49" customFormat="1" x14ac:dyDescent="0.3">
      <c r="A42" s="52" t="s">
        <v>6</v>
      </c>
      <c r="B42" s="102">
        <v>0.1</v>
      </c>
      <c r="C42" s="103"/>
      <c r="D42" s="103"/>
      <c r="E42" s="51"/>
      <c r="F42" s="51"/>
      <c r="G42" s="51"/>
      <c r="H42" s="51"/>
      <c r="I42" s="51"/>
      <c r="J42" s="51"/>
    </row>
    <row r="43" spans="1:26" s="49" customFormat="1" x14ac:dyDescent="0.3">
      <c r="A43" s="52" t="s">
        <v>7</v>
      </c>
      <c r="B43" s="102">
        <v>0</v>
      </c>
      <c r="C43" s="103"/>
      <c r="D43" s="103"/>
      <c r="E43" s="51"/>
      <c r="F43" s="51"/>
      <c r="G43" s="51"/>
      <c r="H43" s="51"/>
      <c r="I43" s="51"/>
      <c r="J43" s="51"/>
    </row>
    <row r="44" spans="1:26" s="49" customFormat="1" x14ac:dyDescent="0.3">
      <c r="A44" s="52" t="s">
        <v>8</v>
      </c>
      <c r="B44" s="102">
        <v>0.5</v>
      </c>
      <c r="C44" s="103"/>
      <c r="D44" s="103"/>
      <c r="E44" s="51"/>
      <c r="F44" s="51"/>
      <c r="G44" s="51"/>
      <c r="H44" s="51"/>
      <c r="I44" s="51"/>
      <c r="J44" s="51"/>
    </row>
    <row r="45" spans="1:26" s="49" customFormat="1" ht="31.2" x14ac:dyDescent="0.3">
      <c r="A45" s="53" t="s">
        <v>99</v>
      </c>
      <c r="B45" s="105">
        <v>0.5</v>
      </c>
      <c r="C45" s="103"/>
      <c r="D45" s="103"/>
      <c r="E45" s="51"/>
      <c r="F45" s="51"/>
      <c r="G45" s="51"/>
      <c r="H45" s="51"/>
      <c r="I45" s="51"/>
      <c r="J45" s="51"/>
    </row>
    <row r="46" spans="1:26" s="49" customFormat="1" ht="47.4" thickBot="1" x14ac:dyDescent="0.35">
      <c r="A46" s="54" t="s">
        <v>9</v>
      </c>
      <c r="B46" s="106">
        <v>0.1</v>
      </c>
      <c r="C46" s="103"/>
      <c r="D46" s="103"/>
      <c r="E46" s="51"/>
      <c r="F46" s="51"/>
      <c r="G46" s="51"/>
      <c r="H46" s="51"/>
      <c r="I46" s="51"/>
      <c r="J46" s="51"/>
    </row>
    <row r="47" spans="1:26" s="49" customFormat="1" ht="16.2" thickBot="1" x14ac:dyDescent="0.35">
      <c r="A47" s="107"/>
      <c r="B47" s="108"/>
      <c r="C47" s="108"/>
      <c r="D47" s="108"/>
      <c r="E47" s="108"/>
      <c r="F47" s="108"/>
      <c r="G47" s="51"/>
      <c r="H47" s="51"/>
      <c r="I47" s="51"/>
      <c r="J47" s="51"/>
      <c r="K47" s="51"/>
      <c r="L47" s="51"/>
    </row>
    <row r="48" spans="1:26" s="49" customFormat="1" ht="45.75" customHeight="1" thickBot="1" x14ac:dyDescent="0.35">
      <c r="A48" s="673" t="s">
        <v>237</v>
      </c>
      <c r="B48" s="674"/>
      <c r="C48" s="674"/>
      <c r="D48" s="675"/>
      <c r="E48" s="125"/>
      <c r="F48" s="125"/>
      <c r="G48" s="125"/>
      <c r="H48" s="125"/>
      <c r="I48" s="51"/>
      <c r="J48" s="51"/>
      <c r="K48" s="51"/>
      <c r="L48" s="51"/>
      <c r="N48" s="51"/>
      <c r="O48" s="51"/>
      <c r="P48" s="51"/>
      <c r="Q48" s="51"/>
      <c r="R48" s="51"/>
      <c r="S48" s="51"/>
      <c r="T48" s="51"/>
      <c r="U48" s="51"/>
      <c r="V48" s="51"/>
      <c r="W48" s="51"/>
      <c r="X48" s="51"/>
      <c r="Y48" s="51"/>
      <c r="Z48" s="51"/>
    </row>
    <row r="49" spans="1:26" s="49" customFormat="1" ht="62.4" x14ac:dyDescent="0.3">
      <c r="A49" s="126" t="s">
        <v>57</v>
      </c>
      <c r="B49" s="127" t="s">
        <v>61</v>
      </c>
      <c r="C49" s="502" t="s">
        <v>174</v>
      </c>
      <c r="D49" s="148" t="s">
        <v>175</v>
      </c>
      <c r="F49" s="51"/>
      <c r="G49" s="51"/>
      <c r="H49" s="51"/>
      <c r="I49" s="51"/>
      <c r="J49" s="51"/>
      <c r="K49" s="51"/>
      <c r="L49" s="51"/>
      <c r="N49" s="51"/>
      <c r="O49" s="51"/>
      <c r="P49" s="51"/>
      <c r="Q49" s="51"/>
      <c r="R49" s="51"/>
      <c r="S49" s="51"/>
      <c r="T49" s="51"/>
      <c r="U49" s="51"/>
      <c r="V49" s="51"/>
      <c r="W49" s="51"/>
      <c r="X49" s="51"/>
      <c r="Y49" s="51"/>
      <c r="Z49" s="51"/>
    </row>
    <row r="50" spans="1:26" s="49" customFormat="1" x14ac:dyDescent="0.3">
      <c r="A50" s="676" t="s">
        <v>173</v>
      </c>
      <c r="B50" s="110" t="s">
        <v>58</v>
      </c>
      <c r="C50" s="318">
        <f>'Urban_degree of utilization'!$Z$19</f>
        <v>0.28619975186104218</v>
      </c>
      <c r="D50" s="319">
        <f>'Urban_degree of utilization'!$S$19</f>
        <v>0.59299999999999997</v>
      </c>
      <c r="F50" s="51"/>
      <c r="G50" s="51"/>
      <c r="H50" s="51"/>
      <c r="I50" s="51"/>
      <c r="J50" s="51"/>
      <c r="K50" s="51"/>
      <c r="L50" s="51"/>
      <c r="N50" s="51"/>
      <c r="O50" s="51"/>
      <c r="P50" s="51"/>
      <c r="Q50" s="51"/>
      <c r="R50" s="51"/>
      <c r="S50" s="51"/>
      <c r="T50" s="51"/>
      <c r="U50" s="51"/>
      <c r="V50" s="51"/>
      <c r="W50" s="51"/>
      <c r="X50" s="51"/>
      <c r="Y50" s="51"/>
      <c r="Z50" s="51"/>
    </row>
    <row r="51" spans="1:26" s="49" customFormat="1" x14ac:dyDescent="0.3">
      <c r="A51" s="676"/>
      <c r="B51" s="110" t="s">
        <v>59</v>
      </c>
      <c r="C51" s="318">
        <f>'Urban_degree of utilization'!$AB$19</f>
        <v>0.187</v>
      </c>
      <c r="D51" s="319">
        <f>'Urban_degree of utilization'!$Q$19</f>
        <v>3.5000000000000003E-2</v>
      </c>
      <c r="F51" s="51"/>
      <c r="G51" s="51"/>
      <c r="H51" s="51"/>
      <c r="I51" s="51"/>
      <c r="J51" s="51"/>
      <c r="K51" s="51"/>
      <c r="L51" s="51"/>
      <c r="N51" s="51"/>
      <c r="O51" s="51"/>
      <c r="P51" s="51"/>
      <c r="Q51" s="51"/>
      <c r="R51" s="51"/>
      <c r="S51" s="51"/>
      <c r="T51" s="51"/>
      <c r="U51" s="51"/>
      <c r="V51" s="51"/>
      <c r="W51" s="51"/>
      <c r="X51" s="51"/>
      <c r="Y51" s="51"/>
      <c r="Z51" s="51"/>
    </row>
    <row r="52" spans="1:26" s="49" customFormat="1" x14ac:dyDescent="0.3">
      <c r="A52" s="676"/>
      <c r="B52" s="110" t="s">
        <v>98</v>
      </c>
      <c r="C52" s="318">
        <f>'Urban_degree of utilization'!$AD$19</f>
        <v>0.10895238095238095</v>
      </c>
      <c r="D52" s="319">
        <f>'Urban_degree of utilization'!$R$19</f>
        <v>5.1999999999999998E-2</v>
      </c>
      <c r="F52" s="51"/>
      <c r="G52" s="51"/>
      <c r="H52" s="51"/>
      <c r="I52" s="51"/>
      <c r="J52" s="51"/>
      <c r="K52" s="51"/>
      <c r="L52" s="51"/>
      <c r="N52" s="51"/>
      <c r="O52" s="51"/>
      <c r="P52" s="51"/>
      <c r="Q52" s="51"/>
      <c r="R52" s="51"/>
      <c r="S52" s="51"/>
      <c r="T52" s="51"/>
      <c r="U52" s="51"/>
      <c r="V52" s="51"/>
      <c r="W52" s="51"/>
      <c r="X52" s="51"/>
      <c r="Y52" s="51"/>
      <c r="Z52" s="51"/>
    </row>
    <row r="53" spans="1:26" s="49" customFormat="1" x14ac:dyDescent="0.3">
      <c r="A53" s="676"/>
      <c r="B53" s="110" t="s">
        <v>60</v>
      </c>
      <c r="C53" s="318">
        <f>'Urban_degree of utilization'!$Y$19</f>
        <v>8.9769230769230782E-2</v>
      </c>
      <c r="D53" s="319">
        <f>'Urban_degree of utilization'!$P$19</f>
        <v>0.186</v>
      </c>
      <c r="F53" s="51"/>
      <c r="G53" s="51"/>
      <c r="H53" s="51"/>
      <c r="I53" s="51"/>
      <c r="J53" s="51"/>
      <c r="K53" s="51"/>
      <c r="L53" s="51"/>
      <c r="N53" s="51"/>
      <c r="O53" s="51"/>
      <c r="P53" s="51"/>
      <c r="Q53" s="51"/>
      <c r="R53" s="51"/>
      <c r="S53" s="51"/>
      <c r="T53" s="51"/>
      <c r="U53" s="51"/>
      <c r="V53" s="51"/>
      <c r="W53" s="51"/>
      <c r="X53" s="51"/>
      <c r="Y53" s="51"/>
      <c r="Z53" s="51"/>
    </row>
    <row r="54" spans="1:26" s="49" customFormat="1" ht="15.75" customHeight="1" thickBot="1" x14ac:dyDescent="0.35">
      <c r="A54" s="677"/>
      <c r="B54" s="149" t="s">
        <v>134</v>
      </c>
      <c r="C54" s="320">
        <f>'Urban_degree of utilization'!$AF$19</f>
        <v>0.32807863641734603</v>
      </c>
      <c r="D54" s="321">
        <f>'Urban_degree of utilization'!$T$19</f>
        <v>0.13400000000000001</v>
      </c>
      <c r="F54" s="51"/>
      <c r="G54" s="51"/>
      <c r="H54" s="51"/>
      <c r="I54" s="51"/>
      <c r="J54" s="51"/>
      <c r="K54" s="51"/>
      <c r="L54" s="51"/>
      <c r="N54" s="51"/>
      <c r="O54" s="51"/>
      <c r="P54" s="51"/>
      <c r="Q54" s="51"/>
      <c r="R54" s="51"/>
      <c r="S54" s="51"/>
      <c r="T54" s="51"/>
      <c r="U54" s="51"/>
      <c r="V54" s="51"/>
      <c r="W54" s="51"/>
      <c r="X54" s="51"/>
      <c r="Y54" s="51"/>
      <c r="Z54" s="51"/>
    </row>
    <row r="55" spans="1:26" s="49" customFormat="1" x14ac:dyDescent="0.3">
      <c r="A55" s="507"/>
      <c r="B55" s="110"/>
      <c r="C55" s="132"/>
      <c r="F55" s="51"/>
      <c r="G55" s="51"/>
      <c r="H55" s="51"/>
      <c r="I55" s="51"/>
      <c r="J55" s="51"/>
      <c r="K55" s="51"/>
      <c r="L55" s="51"/>
      <c r="N55" s="51"/>
      <c r="O55" s="51"/>
      <c r="P55" s="51"/>
      <c r="Q55" s="51"/>
      <c r="R55" s="51"/>
      <c r="S55" s="51"/>
      <c r="T55" s="51"/>
      <c r="U55" s="51"/>
      <c r="V55" s="51"/>
      <c r="W55" s="51"/>
      <c r="X55" s="51"/>
      <c r="Y55" s="51"/>
      <c r="Z55" s="51"/>
    </row>
    <row r="56" spans="1:26" s="49" customFormat="1" ht="16.2" thickBot="1" x14ac:dyDescent="0.35">
      <c r="A56" s="110"/>
      <c r="B56" s="132"/>
      <c r="D56" s="134"/>
      <c r="F56" s="110"/>
      <c r="G56" s="111"/>
      <c r="H56" s="112"/>
      <c r="I56" s="51"/>
      <c r="J56" s="51"/>
      <c r="K56" s="51"/>
      <c r="L56" s="51"/>
    </row>
    <row r="57" spans="1:26" s="49" customFormat="1" ht="48" customHeight="1" x14ac:dyDescent="0.3">
      <c r="A57" s="143" t="s">
        <v>238</v>
      </c>
      <c r="B57" s="502" t="s">
        <v>107</v>
      </c>
      <c r="C57" s="144" t="s">
        <v>108</v>
      </c>
      <c r="D57" s="134"/>
      <c r="F57" s="110"/>
      <c r="G57" s="111"/>
      <c r="H57" s="112"/>
      <c r="I57" s="51"/>
      <c r="J57" s="51"/>
      <c r="K57" s="51"/>
      <c r="L57" s="51"/>
    </row>
    <row r="58" spans="1:26" s="49" customFormat="1" ht="16.2" thickBot="1" x14ac:dyDescent="0.35">
      <c r="A58" s="142" t="s">
        <v>109</v>
      </c>
      <c r="B58" s="322">
        <f>Population!$E$15</f>
        <v>0.497583232665612</v>
      </c>
      <c r="C58" s="323">
        <f>Population!$C$15</f>
        <v>0.62172507533192323</v>
      </c>
      <c r="D58" s="134"/>
      <c r="F58" s="110"/>
      <c r="G58" s="111"/>
      <c r="H58" s="112"/>
      <c r="I58" s="51"/>
      <c r="J58" s="51"/>
      <c r="K58" s="51"/>
      <c r="L58" s="51"/>
    </row>
    <row r="59" spans="1:26" s="49" customFormat="1" x14ac:dyDescent="0.3">
      <c r="A59" s="133"/>
      <c r="B59" s="133"/>
      <c r="C59" s="133"/>
      <c r="E59" s="110"/>
      <c r="F59" s="111"/>
      <c r="G59" s="112"/>
      <c r="H59" s="51"/>
      <c r="I59" s="51"/>
      <c r="J59" s="51"/>
      <c r="K59" s="51"/>
    </row>
    <row r="60" spans="1:26" s="49" customFormat="1" ht="16.2" thickBot="1" x14ac:dyDescent="0.35">
      <c r="A60" s="109"/>
      <c r="B60" s="133"/>
      <c r="C60" s="133"/>
      <c r="D60" s="133"/>
      <c r="E60" s="133"/>
      <c r="F60" s="133"/>
      <c r="G60" s="133"/>
      <c r="H60" s="133"/>
      <c r="I60" s="133"/>
      <c r="J60" s="133"/>
      <c r="K60" s="133"/>
      <c r="L60" s="133"/>
      <c r="M60" s="133"/>
      <c r="N60" s="133"/>
      <c r="O60" s="133"/>
      <c r="P60" s="133"/>
      <c r="Q60" s="133"/>
      <c r="R60" s="133"/>
      <c r="S60" s="133"/>
      <c r="U60" s="482"/>
      <c r="V60" s="482"/>
      <c r="W60" s="482"/>
    </row>
    <row r="61" spans="1:26" s="49" customFormat="1" ht="16.2" thickBot="1" x14ac:dyDescent="0.35">
      <c r="A61" s="678" t="s">
        <v>65</v>
      </c>
      <c r="B61" s="679"/>
      <c r="C61" s="508"/>
      <c r="D61" s="508"/>
      <c r="E61" s="508"/>
      <c r="F61" s="396"/>
      <c r="G61" s="396"/>
      <c r="H61" s="397"/>
      <c r="I61" s="396"/>
      <c r="J61" s="396"/>
      <c r="K61" s="396"/>
      <c r="L61" s="396"/>
      <c r="M61" s="397"/>
      <c r="N61" s="397"/>
      <c r="O61" s="398"/>
      <c r="P61" s="398"/>
      <c r="Q61" s="398"/>
      <c r="R61" s="398"/>
      <c r="S61" s="397"/>
      <c r="T61" s="475"/>
      <c r="U61" s="483"/>
      <c r="V61" s="483"/>
      <c r="W61" s="484"/>
    </row>
    <row r="62" spans="1:26" s="49" customFormat="1" ht="108" customHeight="1" x14ac:dyDescent="0.3">
      <c r="A62" s="680" t="s">
        <v>13</v>
      </c>
      <c r="B62" s="669" t="s">
        <v>110</v>
      </c>
      <c r="C62" s="669" t="s">
        <v>111</v>
      </c>
      <c r="D62" s="669" t="s">
        <v>14</v>
      </c>
      <c r="E62" s="657" t="s">
        <v>104</v>
      </c>
      <c r="F62" s="658"/>
      <c r="G62" s="669" t="s">
        <v>178</v>
      </c>
      <c r="H62" s="669"/>
      <c r="I62" s="669" t="s">
        <v>103</v>
      </c>
      <c r="J62" s="650" t="s">
        <v>62</v>
      </c>
      <c r="K62" s="651"/>
      <c r="L62" s="651"/>
      <c r="M62" s="651"/>
      <c r="N62" s="651"/>
      <c r="O62" s="651"/>
      <c r="P62" s="651"/>
      <c r="Q62" s="651"/>
      <c r="R62" s="651"/>
      <c r="S62" s="651"/>
      <c r="T62" s="651"/>
      <c r="U62" s="651"/>
      <c r="V62" s="651"/>
      <c r="W62" s="652"/>
    </row>
    <row r="63" spans="1:26" s="49" customFormat="1" x14ac:dyDescent="0.3">
      <c r="A63" s="668"/>
      <c r="B63" s="656"/>
      <c r="C63" s="656"/>
      <c r="D63" s="656"/>
      <c r="E63" s="659"/>
      <c r="F63" s="660"/>
      <c r="G63" s="656"/>
      <c r="H63" s="656"/>
      <c r="I63" s="656"/>
      <c r="J63" s="501">
        <v>2005</v>
      </c>
      <c r="K63" s="501">
        <v>2006</v>
      </c>
      <c r="L63" s="501">
        <v>2007</v>
      </c>
      <c r="M63" s="501">
        <v>2008</v>
      </c>
      <c r="N63" s="501">
        <v>2009</v>
      </c>
      <c r="O63" s="501">
        <v>2010</v>
      </c>
      <c r="P63" s="501">
        <v>2011</v>
      </c>
      <c r="Q63" s="501">
        <v>2012</v>
      </c>
      <c r="R63" s="501">
        <v>2013</v>
      </c>
      <c r="S63" s="501">
        <v>2014</v>
      </c>
      <c r="T63" s="513">
        <v>2015</v>
      </c>
      <c r="U63" s="513">
        <v>2016</v>
      </c>
      <c r="V63" s="513">
        <v>2017</v>
      </c>
      <c r="W63" s="452">
        <v>2018</v>
      </c>
    </row>
    <row r="64" spans="1:26" s="45" customFormat="1" x14ac:dyDescent="0.3">
      <c r="A64" s="663" t="s">
        <v>109</v>
      </c>
      <c r="B64" s="661">
        <f>B58</f>
        <v>0.497583232665612</v>
      </c>
      <c r="C64" s="666">
        <f>C58</f>
        <v>0.62172507533192323</v>
      </c>
      <c r="D64" s="153" t="s">
        <v>15</v>
      </c>
      <c r="E64" s="661">
        <f>C50</f>
        <v>0.28619975186104218</v>
      </c>
      <c r="F64" s="661"/>
      <c r="G64" s="670">
        <f>D50</f>
        <v>0.59299999999999997</v>
      </c>
      <c r="H64" s="670"/>
      <c r="I64" s="154">
        <f>B44*A31</f>
        <v>0.3</v>
      </c>
      <c r="J64" s="155">
        <f t="shared" ref="J64:O64" si="2">($B$64*$E64*$I64)*(C27-$A$34)</f>
        <v>800204.05065938341</v>
      </c>
      <c r="K64" s="155">
        <f t="shared" si="2"/>
        <v>806577.8312810933</v>
      </c>
      <c r="L64" s="155">
        <f t="shared" si="2"/>
        <v>812951.61190280342</v>
      </c>
      <c r="M64" s="155">
        <f t="shared" si="2"/>
        <v>819325.39252451353</v>
      </c>
      <c r="N64" s="155">
        <f t="shared" si="2"/>
        <v>825699.17314622318</v>
      </c>
      <c r="O64" s="155">
        <f t="shared" si="2"/>
        <v>832072.9537679333</v>
      </c>
      <c r="P64" s="155">
        <f>($C$64*$G64*$I64)*(I27-$A$34)</f>
        <v>1941182.9006503231</v>
      </c>
      <c r="Q64" s="155">
        <f>($C$64*$G64*$I64)*(J27-$A$34)</f>
        <v>1957153.6394728969</v>
      </c>
      <c r="R64" s="155">
        <f>($C$64*$G64*$I64)*(K27-$A$34)</f>
        <v>1973124.378295471</v>
      </c>
      <c r="S64" s="155">
        <f>($C$64*$G64*$I64)*(L27-$A$34)</f>
        <v>1989095.1171180455</v>
      </c>
      <c r="T64" s="462">
        <f>($C$64*$G64*$I64)*(M27-$A$34)</f>
        <v>2005065.8559406193</v>
      </c>
      <c r="U64" s="462">
        <f t="shared" ref="U64:W64" si="3">($C$64*$G64*$I64)*(N27-$A$34)</f>
        <v>2021167.9911908321</v>
      </c>
      <c r="V64" s="462">
        <f t="shared" si="3"/>
        <v>2037401.5228686838</v>
      </c>
      <c r="W64" s="156">
        <f t="shared" si="3"/>
        <v>2053766.4509741738</v>
      </c>
    </row>
    <row r="65" spans="1:23" s="45" customFormat="1" x14ac:dyDescent="0.3">
      <c r="A65" s="663"/>
      <c r="B65" s="661"/>
      <c r="C65" s="666"/>
      <c r="D65" s="153" t="s">
        <v>16</v>
      </c>
      <c r="E65" s="662">
        <f t="shared" ref="E65:E66" si="4">C51</f>
        <v>0.187</v>
      </c>
      <c r="F65" s="662"/>
      <c r="G65" s="662">
        <f>D51</f>
        <v>3.5000000000000003E-2</v>
      </c>
      <c r="H65" s="662"/>
      <c r="I65" s="154">
        <f>B46*A31</f>
        <v>0.06</v>
      </c>
      <c r="J65" s="155">
        <f t="shared" ref="J65:O65" si="5">($B$64*$E$65*$I$65)*(C27-$A$34)</f>
        <v>104569.03369081755</v>
      </c>
      <c r="K65" s="155">
        <f t="shared" si="5"/>
        <v>105401.94634605874</v>
      </c>
      <c r="L65" s="155">
        <f t="shared" si="5"/>
        <v>106234.85900129996</v>
      </c>
      <c r="M65" s="155">
        <f t="shared" si="5"/>
        <v>107067.77165654118</v>
      </c>
      <c r="N65" s="155">
        <f t="shared" si="5"/>
        <v>107900.68431178234</v>
      </c>
      <c r="O65" s="155">
        <f t="shared" si="5"/>
        <v>108733.59696702356</v>
      </c>
      <c r="P65" s="155">
        <f>($C$64*$G$65*$I$65)*(I27-$A$34)</f>
        <v>22914.469316277005</v>
      </c>
      <c r="Q65" s="155">
        <f>($C$64*$G$65*$I$65)*(J27-$A$34)</f>
        <v>23102.994057858821</v>
      </c>
      <c r="R65" s="155">
        <f>($C$64*$G$65*$I$65)*(K27-$A$34)</f>
        <v>23291.518799440641</v>
      </c>
      <c r="S65" s="155">
        <f>($C$64*$G$65*$I$65)*(L27-$A$34)</f>
        <v>23480.043541022464</v>
      </c>
      <c r="T65" s="462">
        <f>($C$64*$G$65*$I$65)*(M27-$A$34)</f>
        <v>23668.568282604279</v>
      </c>
      <c r="U65" s="462">
        <f t="shared" ref="U65:W65" si="6">($C$64*$G$65*$I$65)*(N27-$A$34)</f>
        <v>23858.64407813799</v>
      </c>
      <c r="V65" s="462">
        <f t="shared" si="6"/>
        <v>24050.270927623591</v>
      </c>
      <c r="W65" s="156">
        <f t="shared" si="6"/>
        <v>24243.448831061076</v>
      </c>
    </row>
    <row r="66" spans="1:23" s="45" customFormat="1" x14ac:dyDescent="0.3">
      <c r="A66" s="663"/>
      <c r="B66" s="661"/>
      <c r="C66" s="666"/>
      <c r="D66" s="153" t="s">
        <v>176</v>
      </c>
      <c r="E66" s="662">
        <f t="shared" si="4"/>
        <v>0.10895238095238095</v>
      </c>
      <c r="F66" s="662"/>
      <c r="G66" s="661">
        <f>D52</f>
        <v>5.1999999999999998E-2</v>
      </c>
      <c r="H66" s="661"/>
      <c r="I66" s="154">
        <f>B45*A31</f>
        <v>0.3</v>
      </c>
      <c r="J66" s="155">
        <f t="shared" ref="J66:O66" si="7">($B$64*$E$66*$I$66)*(C27-$A$34)</f>
        <v>304626.87685840408</v>
      </c>
      <c r="K66" s="155">
        <f t="shared" si="7"/>
        <v>307053.28907535318</v>
      </c>
      <c r="L66" s="155">
        <f t="shared" si="7"/>
        <v>309479.7012923024</v>
      </c>
      <c r="M66" s="155">
        <f t="shared" si="7"/>
        <v>311906.11350925162</v>
      </c>
      <c r="N66" s="155">
        <f t="shared" si="7"/>
        <v>314332.52572620066</v>
      </c>
      <c r="O66" s="155">
        <f t="shared" si="7"/>
        <v>316758.93794314988</v>
      </c>
      <c r="P66" s="155">
        <f>($C$64*$G$66*$I$66)*(I27-$A$34)</f>
        <v>170221.77206377199</v>
      </c>
      <c r="Q66" s="155">
        <f>($C$64*$G$66*$I$66)*(J27-$A$34)</f>
        <v>171622.24157266549</v>
      </c>
      <c r="R66" s="155">
        <f>($C$64*$G$66*$I$66)*(K27-$A$34)</f>
        <v>173022.71108155901</v>
      </c>
      <c r="S66" s="155">
        <f>($C$64*$G$66*$I$66)*(L27-$A$34)</f>
        <v>174423.18059045254</v>
      </c>
      <c r="T66" s="462">
        <f>($C$64*$G$66*$I$66)*(M27-$A$34)</f>
        <v>175823.65009934604</v>
      </c>
      <c r="U66" s="462">
        <f t="shared" ref="U66:W66" si="8">($C$64*$G$66*$I$66)*(N27-$A$34)</f>
        <v>177235.64172331072</v>
      </c>
      <c r="V66" s="462">
        <f t="shared" si="8"/>
        <v>178659.15546234662</v>
      </c>
      <c r="W66" s="156">
        <f t="shared" si="8"/>
        <v>180094.19131645368</v>
      </c>
    </row>
    <row r="67" spans="1:23" s="45" customFormat="1" x14ac:dyDescent="0.3">
      <c r="A67" s="663"/>
      <c r="B67" s="661"/>
      <c r="C67" s="666"/>
      <c r="D67" s="153" t="s">
        <v>177</v>
      </c>
      <c r="E67" s="662">
        <f>C54</f>
        <v>0.32807863641734603</v>
      </c>
      <c r="F67" s="662"/>
      <c r="G67" s="661">
        <f>D54</f>
        <v>0.13400000000000001</v>
      </c>
      <c r="H67" s="661"/>
      <c r="I67" s="154">
        <f>B42*A31</f>
        <v>0.06</v>
      </c>
      <c r="J67" s="155">
        <f t="shared" ref="J67:O67" si="9">($B$64*$E$67*$I$67)*(C27-$A$34)</f>
        <v>183459.17638910664</v>
      </c>
      <c r="K67" s="155">
        <f t="shared" si="9"/>
        <v>184920.46434732201</v>
      </c>
      <c r="L67" s="155">
        <f t="shared" si="9"/>
        <v>186381.75230553746</v>
      </c>
      <c r="M67" s="155">
        <f t="shared" si="9"/>
        <v>187843.04026375295</v>
      </c>
      <c r="N67" s="155">
        <f t="shared" si="9"/>
        <v>189304.32822196829</v>
      </c>
      <c r="O67" s="155">
        <f t="shared" si="9"/>
        <v>190765.61618018374</v>
      </c>
      <c r="P67" s="155">
        <f>($C$64*$G$67*$I$67)*(I27-$A$34)</f>
        <v>87729.682525174809</v>
      </c>
      <c r="Q67" s="155">
        <f>($C$64*$G$67*$I$67)*(J27-$A$34)</f>
        <v>88451.462964373757</v>
      </c>
      <c r="R67" s="155">
        <f>($C$64*$G$67*$I$67)*(K27-$A$34)</f>
        <v>89173.24340357272</v>
      </c>
      <c r="S67" s="155">
        <f>($C$64*$G$67*$I$67)*(L27-$A$34)</f>
        <v>89895.023842771698</v>
      </c>
      <c r="T67" s="462">
        <f>($C$64*$G$67*$I$67)*(M27-$A$34)</f>
        <v>90616.804281970661</v>
      </c>
      <c r="U67" s="462">
        <f t="shared" ref="U67:W67" si="10">($C$64*$G$67*$I$67)*(N27-$A$34)</f>
        <v>91344.523042014</v>
      </c>
      <c r="V67" s="462">
        <f t="shared" si="10"/>
        <v>92078.180122901729</v>
      </c>
      <c r="W67" s="156">
        <f t="shared" si="10"/>
        <v>92817.77552463382</v>
      </c>
    </row>
    <row r="68" spans="1:23" s="49" customFormat="1" ht="108" customHeight="1" x14ac:dyDescent="0.3">
      <c r="A68" s="668" t="s">
        <v>13</v>
      </c>
      <c r="B68" s="656" t="s">
        <v>110</v>
      </c>
      <c r="C68" s="656" t="s">
        <v>111</v>
      </c>
      <c r="D68" s="656" t="s">
        <v>14</v>
      </c>
      <c r="E68" s="656" t="s">
        <v>205</v>
      </c>
      <c r="F68" s="656" t="s">
        <v>206</v>
      </c>
      <c r="G68" s="656" t="s">
        <v>436</v>
      </c>
      <c r="H68" s="656" t="s">
        <v>437</v>
      </c>
      <c r="I68" s="656" t="s">
        <v>103</v>
      </c>
      <c r="J68" s="653" t="s">
        <v>62</v>
      </c>
      <c r="K68" s="654"/>
      <c r="L68" s="654"/>
      <c r="M68" s="654"/>
      <c r="N68" s="654"/>
      <c r="O68" s="654"/>
      <c r="P68" s="654"/>
      <c r="Q68" s="654"/>
      <c r="R68" s="654"/>
      <c r="S68" s="654"/>
      <c r="T68" s="654"/>
      <c r="U68" s="654"/>
      <c r="V68" s="654"/>
      <c r="W68" s="655"/>
    </row>
    <row r="69" spans="1:23" s="49" customFormat="1" x14ac:dyDescent="0.3">
      <c r="A69" s="668"/>
      <c r="B69" s="656"/>
      <c r="C69" s="656"/>
      <c r="D69" s="656"/>
      <c r="E69" s="656"/>
      <c r="F69" s="656"/>
      <c r="G69" s="656"/>
      <c r="H69" s="656"/>
      <c r="I69" s="656"/>
      <c r="J69" s="501">
        <v>2005</v>
      </c>
      <c r="K69" s="501">
        <v>2006</v>
      </c>
      <c r="L69" s="501">
        <v>2007</v>
      </c>
      <c r="M69" s="501">
        <v>2008</v>
      </c>
      <c r="N69" s="501">
        <v>2009</v>
      </c>
      <c r="O69" s="501">
        <v>2010</v>
      </c>
      <c r="P69" s="501">
        <v>2011</v>
      </c>
      <c r="Q69" s="501">
        <v>2012</v>
      </c>
      <c r="R69" s="501">
        <v>2013</v>
      </c>
      <c r="S69" s="501">
        <v>2014</v>
      </c>
      <c r="T69" s="513">
        <v>2015</v>
      </c>
      <c r="U69" s="513">
        <v>2016</v>
      </c>
      <c r="V69" s="513">
        <v>2017</v>
      </c>
      <c r="W69" s="452">
        <v>2018</v>
      </c>
    </row>
    <row r="70" spans="1:23" s="45" customFormat="1" ht="31.2" x14ac:dyDescent="0.3">
      <c r="A70" s="663" t="s">
        <v>109</v>
      </c>
      <c r="B70" s="661">
        <f>B58</f>
        <v>0.497583232665612</v>
      </c>
      <c r="C70" s="666">
        <f>C58</f>
        <v>0.62172507533192323</v>
      </c>
      <c r="D70" s="153" t="s">
        <v>63</v>
      </c>
      <c r="E70" s="167">
        <f>C53*'STP status'!E16</f>
        <v>0</v>
      </c>
      <c r="F70" s="490">
        <f>C53*'STP status'!H16</f>
        <v>0</v>
      </c>
      <c r="G70" s="472">
        <f>D53*'STP status'!K16</f>
        <v>0</v>
      </c>
      <c r="H70" s="472">
        <f>D53*'STP status'!N16</f>
        <v>0</v>
      </c>
      <c r="I70" s="154">
        <f>B41*A31</f>
        <v>0.3</v>
      </c>
      <c r="J70" s="155">
        <f>($B$70*$E$70*$I$70)*(C23-$A$34)</f>
        <v>0</v>
      </c>
      <c r="K70" s="155">
        <f>($B$70*$E$70*$I$70)*(D23-$A$34)</f>
        <v>0</v>
      </c>
      <c r="L70" s="155">
        <f>($B$70*$E$70*$I$70)*(E23-$A$34)</f>
        <v>0</v>
      </c>
      <c r="M70" s="155">
        <f>($B$70*$F$70*$I$70)*(F23-$A$34)</f>
        <v>0</v>
      </c>
      <c r="N70" s="155">
        <f>($B$70*$F$70*$I$70)*(G23-$A$34)</f>
        <v>0</v>
      </c>
      <c r="O70" s="155">
        <f>($B$70*$F$70*$I$70)*(H23-$A$34)</f>
        <v>0</v>
      </c>
      <c r="P70" s="155">
        <f>($C$70*$G$70*$I$70)*(I23-$A$34)</f>
        <v>0</v>
      </c>
      <c r="Q70" s="155">
        <f>($C$70*$G$70*$I$70)*(J23-$A$34)</f>
        <v>0</v>
      </c>
      <c r="R70" s="155">
        <f>($C$70*$G$70*$I$70)*(K23-$A$34)</f>
        <v>0</v>
      </c>
      <c r="S70" s="155">
        <f>($C$70*$G$70*$I$70)*(L23-$A$34)</f>
        <v>0</v>
      </c>
      <c r="T70" s="462">
        <f>($C$70*$G$70*$I$70)*(M23-$A$34)</f>
        <v>0</v>
      </c>
      <c r="U70" s="462">
        <f>($C$70*$H$70*$I$70)*(N23-$A$34)</f>
        <v>0</v>
      </c>
      <c r="V70" s="462">
        <f t="shared" ref="V70:W70" si="11">($C$70*$H$70*$I$70)*(O23-$A$34)</f>
        <v>0</v>
      </c>
      <c r="W70" s="156">
        <f t="shared" si="11"/>
        <v>0</v>
      </c>
    </row>
    <row r="71" spans="1:23" s="45" customFormat="1" ht="31.2" x14ac:dyDescent="0.3">
      <c r="A71" s="663"/>
      <c r="B71" s="661"/>
      <c r="C71" s="666"/>
      <c r="D71" s="153" t="s">
        <v>64</v>
      </c>
      <c r="E71" s="165">
        <f>(C53-E70)*'STP status'!D16</f>
        <v>0</v>
      </c>
      <c r="F71" s="477">
        <f>(C53-F70)*'STP status'!G16</f>
        <v>0</v>
      </c>
      <c r="G71" s="479">
        <f>(D53-G70)*'STP status'!J16</f>
        <v>0</v>
      </c>
      <c r="H71" s="464">
        <f>(D53-H70)*'STP status'!M16</f>
        <v>0</v>
      </c>
      <c r="I71" s="154">
        <f>B38*A31</f>
        <v>0.48</v>
      </c>
      <c r="J71" s="155">
        <f>($B$70*$E$71*$I$71)*(C23-$A$34)</f>
        <v>0</v>
      </c>
      <c r="K71" s="155">
        <f>($B$70*$E$71*$I$71)*(D23-$A$34)</f>
        <v>0</v>
      </c>
      <c r="L71" s="155">
        <f>($B$70*$E$71*$I$71)*(E23-$A$34)</f>
        <v>0</v>
      </c>
      <c r="M71" s="155">
        <f>($B$70*$F$71*$I$71)*(F23-$A$34)</f>
        <v>0</v>
      </c>
      <c r="N71" s="155">
        <f>($B$70*$F$71*$I$71)*(G23-$A$34)</f>
        <v>0</v>
      </c>
      <c r="O71" s="155">
        <f>($B$70*$F$71*$I$71)*(H23-$A$34)</f>
        <v>0</v>
      </c>
      <c r="P71" s="155">
        <f>($C$70*$G$71*$I$71)*(I23-$A$34)</f>
        <v>0</v>
      </c>
      <c r="Q71" s="155">
        <f>($C$70*$G$71*$I$71)*(J23-$A$34)</f>
        <v>0</v>
      </c>
      <c r="R71" s="155">
        <f>($C$70*$G$71*$I$71)*(K23-$A$34)</f>
        <v>0</v>
      </c>
      <c r="S71" s="155">
        <f>($C$70*$G$71*$I$71)*(L23-$A$34)</f>
        <v>0</v>
      </c>
      <c r="T71" s="462">
        <f>($C$70*$G$71*$I$71)*(M23-$A$34)</f>
        <v>0</v>
      </c>
      <c r="U71" s="462">
        <f>($C$70*$H$71*$I$71)*(N23-$A$34)</f>
        <v>0</v>
      </c>
      <c r="V71" s="462">
        <f t="shared" ref="V71:W71" si="12">($C$70*$H$71*$I$71)*(O23-$A$34)</f>
        <v>0</v>
      </c>
      <c r="W71" s="156">
        <f t="shared" si="12"/>
        <v>0</v>
      </c>
    </row>
    <row r="72" spans="1:23" s="45" customFormat="1" ht="31.8" thickBot="1" x14ac:dyDescent="0.35">
      <c r="A72" s="664"/>
      <c r="B72" s="665"/>
      <c r="C72" s="667"/>
      <c r="D72" s="159" t="s">
        <v>105</v>
      </c>
      <c r="E72" s="164">
        <f>(C53-E70)*'STP status'!C16</f>
        <v>8.9769230769230782E-2</v>
      </c>
      <c r="F72" s="478">
        <f>(C53-F70)*'STP status'!F16</f>
        <v>8.9769230769230782E-2</v>
      </c>
      <c r="G72" s="480">
        <f>(D53-G70)*'STP status'!I16</f>
        <v>0.186</v>
      </c>
      <c r="H72" s="481">
        <f>(D53-H70)*'STP status'!L16</f>
        <v>0.186</v>
      </c>
      <c r="I72" s="160">
        <f>B39*A31</f>
        <v>0.18</v>
      </c>
      <c r="J72" s="161">
        <f>($B$70*$E$72*$I$72)*(C23-$A$34)</f>
        <v>18565.055472408436</v>
      </c>
      <c r="K72" s="161">
        <f>($B$70*$E$72*$I$72)*(D23-$A$34)</f>
        <v>18712.929743619014</v>
      </c>
      <c r="L72" s="161">
        <f>($B$70*$E$72*$I$72)*(E23-$A$34)</f>
        <v>18860.804014829591</v>
      </c>
      <c r="M72" s="161">
        <f>($B$70*$F$72*$I$72)*(F23-$A$34)</f>
        <v>19008.678286040173</v>
      </c>
      <c r="N72" s="161">
        <f>($B$70*$F$72*$I$72)*(G23-$A$34)</f>
        <v>19156.552557250747</v>
      </c>
      <c r="O72" s="161">
        <f>($B$70*$F$72*$I$72)*(H23-$A$34)</f>
        <v>19304.426828461324</v>
      </c>
      <c r="P72" s="161">
        <f>($C$70*$G$72*$I$72)*(I23-$A$34)</f>
        <v>104345.68889951549</v>
      </c>
      <c r="Q72" s="161">
        <f>($C$70*$G$72*$I$72)*(J23-$A$34)</f>
        <v>105204.17459095521</v>
      </c>
      <c r="R72" s="161">
        <f>($C$70*$G$72*$I$72)*(K23-$A$34)</f>
        <v>106062.66028239491</v>
      </c>
      <c r="S72" s="161">
        <f>($C$70*$G$72*$I$72)*(L23-$A$34)</f>
        <v>106921.14597383462</v>
      </c>
      <c r="T72" s="463">
        <f>($C$70*$G$72*$I$72)*(M23-$A$34)</f>
        <v>107779.63166527431</v>
      </c>
      <c r="U72" s="463">
        <f>($C$70*$H$72*$I$72)*(N23-$A$34)</f>
        <v>108645.18039583119</v>
      </c>
      <c r="V72" s="463">
        <f t="shared" ref="V72:W72" si="13">($C$70*$H$72*$I$72)*(O23-$A$34)</f>
        <v>109517.79216550529</v>
      </c>
      <c r="W72" s="162">
        <f t="shared" si="13"/>
        <v>110397.46697429651</v>
      </c>
    </row>
    <row r="73" spans="1:23" s="45" customFormat="1" x14ac:dyDescent="0.3">
      <c r="A73" s="131"/>
      <c r="B73" s="47"/>
      <c r="C73" s="47"/>
      <c r="D73" s="47"/>
      <c r="E73" s="324"/>
      <c r="F73" s="48"/>
      <c r="G73" s="48"/>
      <c r="H73" s="476"/>
      <c r="I73" s="48"/>
      <c r="J73" s="48"/>
      <c r="K73" s="48"/>
    </row>
    <row r="74" spans="1:23" s="114" customFormat="1" x14ac:dyDescent="0.3">
      <c r="A74" s="68"/>
      <c r="B74" s="56"/>
      <c r="C74" s="56"/>
      <c r="D74" s="56"/>
      <c r="E74" s="56"/>
      <c r="F74" s="113"/>
      <c r="G74" s="113"/>
      <c r="H74" s="113"/>
      <c r="I74" s="113"/>
      <c r="J74" s="113"/>
      <c r="K74" s="113"/>
    </row>
    <row r="75" spans="1:23" ht="47.25" customHeight="1" x14ac:dyDescent="0.3">
      <c r="A75" s="656" t="s">
        <v>357</v>
      </c>
      <c r="B75" s="656"/>
      <c r="C75" s="392">
        <v>2005</v>
      </c>
      <c r="D75" s="392">
        <v>2006</v>
      </c>
      <c r="E75" s="501">
        <v>2007</v>
      </c>
      <c r="F75" s="501">
        <v>2008</v>
      </c>
      <c r="G75" s="501">
        <v>2009</v>
      </c>
      <c r="H75" s="501">
        <v>2010</v>
      </c>
      <c r="I75" s="501">
        <v>2011</v>
      </c>
      <c r="J75" s="501">
        <v>2012</v>
      </c>
      <c r="K75" s="501">
        <v>2013</v>
      </c>
      <c r="L75" s="501">
        <v>2014</v>
      </c>
      <c r="M75" s="501">
        <v>2015</v>
      </c>
      <c r="N75" s="513">
        <v>2016</v>
      </c>
      <c r="O75" s="513">
        <v>2017</v>
      </c>
      <c r="P75" s="501">
        <v>2018</v>
      </c>
    </row>
    <row r="76" spans="1:23" x14ac:dyDescent="0.3">
      <c r="A76" s="393"/>
      <c r="B76" s="394"/>
      <c r="C76" s="395">
        <f t="shared" ref="C76:M76" si="14">(SUM(J64:J67)+SUM(J70:J72))/10^3</f>
        <v>1411.4241930701201</v>
      </c>
      <c r="D76" s="395">
        <f t="shared" si="14"/>
        <v>1422.666460793446</v>
      </c>
      <c r="E76" s="395">
        <f t="shared" si="14"/>
        <v>1433.908728516773</v>
      </c>
      <c r="F76" s="395">
        <f t="shared" si="14"/>
        <v>1445.1509962400994</v>
      </c>
      <c r="G76" s="395">
        <f t="shared" si="14"/>
        <v>1456.3932639634254</v>
      </c>
      <c r="H76" s="395">
        <f t="shared" si="14"/>
        <v>1467.6355316867518</v>
      </c>
      <c r="I76" s="395">
        <f t="shared" si="14"/>
        <v>2326.3945134550627</v>
      </c>
      <c r="J76" s="395">
        <f t="shared" si="14"/>
        <v>2345.5345126587499</v>
      </c>
      <c r="K76" s="395">
        <f t="shared" si="14"/>
        <v>2364.6745118624381</v>
      </c>
      <c r="L76" s="395">
        <f t="shared" si="14"/>
        <v>2383.8145110661267</v>
      </c>
      <c r="M76" s="395">
        <f t="shared" si="14"/>
        <v>2402.9545102698148</v>
      </c>
      <c r="N76" s="395">
        <f t="shared" ref="N76:P76" si="15">(SUM(U64:U67)+SUM(U70:U72))/10^3</f>
        <v>2422.251980430126</v>
      </c>
      <c r="O76" s="395">
        <f t="shared" si="15"/>
        <v>2441.706921547061</v>
      </c>
      <c r="P76" s="395">
        <f t="shared" si="15"/>
        <v>2461.3193336206191</v>
      </c>
    </row>
    <row r="77" spans="1:23" x14ac:dyDescent="0.3">
      <c r="A77" s="68"/>
      <c r="B77" s="69"/>
      <c r="C77" s="410"/>
      <c r="D77" s="69"/>
      <c r="E77" s="120"/>
      <c r="F77" s="121"/>
      <c r="G77" s="121"/>
      <c r="H77" s="121"/>
      <c r="I77" s="121"/>
      <c r="J77" s="121"/>
    </row>
    <row r="78" spans="1:23" ht="47.25" customHeight="1" x14ac:dyDescent="0.3">
      <c r="A78" s="656" t="s">
        <v>112</v>
      </c>
      <c r="B78" s="656"/>
      <c r="C78" s="392">
        <v>2005</v>
      </c>
      <c r="D78" s="392">
        <v>2006</v>
      </c>
      <c r="E78" s="501">
        <v>2007</v>
      </c>
      <c r="F78" s="501">
        <v>2008</v>
      </c>
      <c r="G78" s="501">
        <v>2009</v>
      </c>
      <c r="H78" s="501">
        <v>2010</v>
      </c>
      <c r="I78" s="501">
        <v>2011</v>
      </c>
      <c r="J78" s="501">
        <v>2012</v>
      </c>
      <c r="K78" s="501">
        <v>2013</v>
      </c>
      <c r="L78" s="501">
        <v>2014</v>
      </c>
      <c r="M78" s="501">
        <v>2015</v>
      </c>
      <c r="N78" s="513">
        <v>2016</v>
      </c>
      <c r="O78" s="513">
        <v>2017</v>
      </c>
      <c r="P78" s="513">
        <v>2018</v>
      </c>
      <c r="Q78" s="485"/>
    </row>
    <row r="79" spans="1:23" x14ac:dyDescent="0.3">
      <c r="A79" s="393"/>
      <c r="B79" s="394"/>
      <c r="C79" s="395">
        <f t="shared" ref="C79:P79" si="16">C76*21</f>
        <v>29639.908054472522</v>
      </c>
      <c r="D79" s="395">
        <f t="shared" si="16"/>
        <v>29875.995676662365</v>
      </c>
      <c r="E79" s="395">
        <f t="shared" si="16"/>
        <v>30112.083298852231</v>
      </c>
      <c r="F79" s="395">
        <f t="shared" si="16"/>
        <v>30348.170921042089</v>
      </c>
      <c r="G79" s="395">
        <f t="shared" si="16"/>
        <v>30584.258543231932</v>
      </c>
      <c r="H79" s="395">
        <f t="shared" si="16"/>
        <v>30820.34616542179</v>
      </c>
      <c r="I79" s="395">
        <f t="shared" si="16"/>
        <v>48854.284782556315</v>
      </c>
      <c r="J79" s="395">
        <f t="shared" si="16"/>
        <v>49256.224765833751</v>
      </c>
      <c r="K79" s="395">
        <f t="shared" si="16"/>
        <v>49658.164749111202</v>
      </c>
      <c r="L79" s="395">
        <f t="shared" si="16"/>
        <v>50060.10473238866</v>
      </c>
      <c r="M79" s="395">
        <f t="shared" si="16"/>
        <v>50462.04471566611</v>
      </c>
      <c r="N79" s="395">
        <f t="shared" si="16"/>
        <v>50867.291589032648</v>
      </c>
      <c r="O79" s="395">
        <f t="shared" si="16"/>
        <v>51275.845352488279</v>
      </c>
      <c r="P79" s="395">
        <f t="shared" si="16"/>
        <v>51687.706006033004</v>
      </c>
    </row>
    <row r="80" spans="1:23" x14ac:dyDescent="0.3">
      <c r="F80" s="123"/>
    </row>
    <row r="81" spans="2:6" x14ac:dyDescent="0.3">
      <c r="B81" s="57"/>
      <c r="C81" s="367"/>
      <c r="D81" s="57"/>
      <c r="E81" s="57"/>
    </row>
    <row r="82" spans="2:6" x14ac:dyDescent="0.3">
      <c r="B82" s="57"/>
      <c r="C82" s="124"/>
      <c r="D82" s="124"/>
      <c r="E82" s="124"/>
      <c r="F82" s="123"/>
    </row>
    <row r="83" spans="2:6" x14ac:dyDescent="0.3">
      <c r="B83" s="57"/>
      <c r="C83" s="124"/>
      <c r="D83" s="124"/>
      <c r="E83" s="124"/>
    </row>
  </sheetData>
  <mergeCells count="38">
    <mergeCell ref="A33:B33"/>
    <mergeCell ref="A48:D48"/>
    <mergeCell ref="A50:A54"/>
    <mergeCell ref="A61:B61"/>
    <mergeCell ref="A62:A63"/>
    <mergeCell ref="B62:B63"/>
    <mergeCell ref="C62:C63"/>
    <mergeCell ref="D62:D63"/>
    <mergeCell ref="E62:F63"/>
    <mergeCell ref="G62:H63"/>
    <mergeCell ref="I62:I63"/>
    <mergeCell ref="J62:W62"/>
    <mergeCell ref="A64:A67"/>
    <mergeCell ref="B64:B67"/>
    <mergeCell ref="C64:C67"/>
    <mergeCell ref="E64:F64"/>
    <mergeCell ref="G64:H64"/>
    <mergeCell ref="E65:F65"/>
    <mergeCell ref="G65:H65"/>
    <mergeCell ref="E66:F66"/>
    <mergeCell ref="G66:H66"/>
    <mergeCell ref="E67:F67"/>
    <mergeCell ref="G67:H67"/>
    <mergeCell ref="I68:I69"/>
    <mergeCell ref="J68:W68"/>
    <mergeCell ref="A70:A72"/>
    <mergeCell ref="B70:B72"/>
    <mergeCell ref="C70:C72"/>
    <mergeCell ref="A68:A69"/>
    <mergeCell ref="B68:B69"/>
    <mergeCell ref="C68:C69"/>
    <mergeCell ref="D68:D69"/>
    <mergeCell ref="E68:E69"/>
    <mergeCell ref="A75:B75"/>
    <mergeCell ref="A78:B78"/>
    <mergeCell ref="F68:F69"/>
    <mergeCell ref="G68:G69"/>
    <mergeCell ref="H68:H69"/>
  </mergeCells>
  <pageMargins left="0.25" right="0.25" top="0.75" bottom="0.75" header="0.3" footer="0.3"/>
  <pageSetup paperSize="9" scale="35" fitToHeight="0" orientation="landscape" horizontalDpi="4294967293" verticalDpi="4294967293"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1">
    <tabColor rgb="FFFFC000"/>
    <pageSetUpPr fitToPage="1"/>
  </sheetPr>
  <dimension ref="A1:Y48"/>
  <sheetViews>
    <sheetView topLeftCell="H1" zoomScale="70" zoomScaleNormal="70" zoomScalePageLayoutView="80" workbookViewId="0">
      <selection activeCell="N2" sqref="N2:P2"/>
    </sheetView>
  </sheetViews>
  <sheetFormatPr defaultColWidth="8.6640625" defaultRowHeight="15.6" x14ac:dyDescent="0.3"/>
  <cols>
    <col min="1" max="1" width="45.44140625" style="353" customWidth="1"/>
    <col min="2" max="4" width="19.6640625" style="122" customWidth="1"/>
    <col min="5" max="5" width="25.6640625" style="57" customWidth="1"/>
    <col min="6" max="6" width="24.33203125" style="57" customWidth="1"/>
    <col min="7" max="7" width="23" style="57" customWidth="1"/>
    <col min="8" max="8" width="22.33203125" style="57" customWidth="1"/>
    <col min="9" max="9" width="21.6640625" style="57" customWidth="1"/>
    <col min="10" max="10" width="21.33203125" style="57" customWidth="1"/>
    <col min="11" max="11" width="21.44140625" style="57" customWidth="1"/>
    <col min="12" max="14" width="20.6640625" style="57" customWidth="1"/>
    <col min="15" max="15" width="19.44140625" style="57" customWidth="1"/>
    <col min="16" max="16" width="21.5546875" style="57" customWidth="1"/>
    <col min="17" max="192" width="8.6640625" style="57"/>
    <col min="193" max="193" width="43.44140625" style="57" customWidth="1"/>
    <col min="194" max="200" width="18.6640625" style="57" customWidth="1"/>
    <col min="201" max="201" width="15.44140625" style="57" customWidth="1"/>
    <col min="202" max="202" width="12.33203125" style="57" customWidth="1"/>
    <col min="203" max="203" width="14.33203125" style="57" customWidth="1"/>
    <col min="204" max="204" width="12.33203125" style="57" customWidth="1"/>
    <col min="205" max="205" width="12.6640625" style="57" customWidth="1"/>
    <col min="206" max="207" width="12.44140625" style="57" customWidth="1"/>
    <col min="208" max="208" width="12.33203125" style="57" customWidth="1"/>
    <col min="209" max="214" width="11.44140625" style="57" bestFit="1" customWidth="1"/>
    <col min="215" max="215" width="13.6640625" style="57" bestFit="1" customWidth="1"/>
    <col min="216" max="220" width="11.44140625" style="57" bestFit="1" customWidth="1"/>
    <col min="221" max="221" width="11.6640625" style="57" customWidth="1"/>
    <col min="222" max="222" width="13.44140625" style="57" bestFit="1" customWidth="1"/>
    <col min="223" max="224" width="11.44140625" style="57" bestFit="1" customWidth="1"/>
    <col min="225" max="225" width="13.6640625" style="57" bestFit="1" customWidth="1"/>
    <col min="226" max="231" width="11.44140625" style="57" bestFit="1" customWidth="1"/>
    <col min="232" max="234" width="11.33203125" style="57" bestFit="1" customWidth="1"/>
    <col min="235" max="235" width="13.6640625" style="57" bestFit="1" customWidth="1"/>
    <col min="236" max="240" width="11.33203125" style="57" bestFit="1" customWidth="1"/>
    <col min="241" max="241" width="13.44140625" style="57" customWidth="1"/>
    <col min="242" max="242" width="11.33203125" style="57" bestFit="1" customWidth="1"/>
    <col min="243" max="243" width="15.33203125" style="57" customWidth="1"/>
    <col min="244" max="244" width="13.33203125" style="57" customWidth="1"/>
    <col min="245" max="245" width="15.6640625" style="57" customWidth="1"/>
    <col min="246" max="246" width="14.6640625" style="57" customWidth="1"/>
    <col min="247" max="247" width="19.33203125" style="57" customWidth="1"/>
    <col min="248" max="248" width="14" style="57" customWidth="1"/>
    <col min="249" max="249" width="15.6640625" style="57" customWidth="1"/>
    <col min="250" max="250" width="17" style="57" customWidth="1"/>
    <col min="251" max="251" width="16.33203125" style="57" customWidth="1"/>
    <col min="252" max="252" width="17.33203125" style="57" customWidth="1"/>
    <col min="253" max="254" width="8.6640625" style="57"/>
    <col min="255" max="255" width="13.6640625" style="57" bestFit="1" customWidth="1"/>
    <col min="256" max="16384" width="8.6640625" style="57"/>
  </cols>
  <sheetData>
    <row r="1" spans="1:25" x14ac:dyDescent="0.3">
      <c r="A1" s="325"/>
      <c r="B1" s="56"/>
      <c r="C1" s="56"/>
      <c r="D1" s="56"/>
      <c r="E1" s="55"/>
      <c r="F1" s="55"/>
      <c r="G1" s="55"/>
      <c r="H1" s="326"/>
      <c r="I1" s="327"/>
      <c r="J1" s="55"/>
    </row>
    <row r="2" spans="1:25" s="63" customFormat="1" x14ac:dyDescent="0.3">
      <c r="A2" s="297" t="s">
        <v>44</v>
      </c>
      <c r="B2" s="59" t="s">
        <v>145</v>
      </c>
      <c r="C2" s="60">
        <v>2005</v>
      </c>
      <c r="D2" s="60">
        <v>2006</v>
      </c>
      <c r="E2" s="60">
        <v>2007</v>
      </c>
      <c r="F2" s="60">
        <v>2008</v>
      </c>
      <c r="G2" s="60">
        <v>2009</v>
      </c>
      <c r="H2" s="60">
        <v>2010</v>
      </c>
      <c r="I2" s="60">
        <v>2011</v>
      </c>
      <c r="J2" s="60">
        <v>2012</v>
      </c>
      <c r="K2" s="60">
        <v>2013</v>
      </c>
      <c r="L2" s="60">
        <v>2014</v>
      </c>
      <c r="M2" s="60">
        <v>2015</v>
      </c>
      <c r="N2" s="60">
        <v>2016</v>
      </c>
      <c r="O2" s="60">
        <v>2017</v>
      </c>
      <c r="P2" s="61">
        <v>2018</v>
      </c>
    </row>
    <row r="3" spans="1:25" s="66" customFormat="1" x14ac:dyDescent="0.3">
      <c r="A3" s="328"/>
      <c r="B3" s="65"/>
      <c r="C3" s="329">
        <f>'Urban population'!G14</f>
        <v>765071.79999999981</v>
      </c>
      <c r="D3" s="329">
        <f>'Urban population'!H14</f>
        <v>788695.49999999977</v>
      </c>
      <c r="E3" s="329">
        <f>'Urban population'!I14</f>
        <v>812319.19999999972</v>
      </c>
      <c r="F3" s="329">
        <f>'Urban population'!J14</f>
        <v>835942.89999999967</v>
      </c>
      <c r="G3" s="329">
        <f>'Urban population'!K14</f>
        <v>859566.59999999963</v>
      </c>
      <c r="H3" s="329">
        <f>'Urban population'!L14</f>
        <v>883190.29999999958</v>
      </c>
      <c r="I3" s="329">
        <f>'Urban population'!M14</f>
        <v>906814</v>
      </c>
      <c r="J3" s="329">
        <f>'Urban population'!N14</f>
        <v>938760.07314566406</v>
      </c>
      <c r="K3" s="329">
        <f>'Urban population'!O14</f>
        <v>970706.14629132813</v>
      </c>
      <c r="L3" s="329">
        <f>'Urban population'!P14</f>
        <v>1002652.2194369922</v>
      </c>
      <c r="M3" s="329">
        <f>'Urban population'!Q14</f>
        <v>1034598.2925826563</v>
      </c>
      <c r="N3" s="329">
        <f>'Urban population'!R14</f>
        <v>1066544.3657283203</v>
      </c>
      <c r="O3" s="329">
        <f>'Urban population'!S14</f>
        <v>1098490.4388739844</v>
      </c>
      <c r="P3" s="329">
        <f>'Urban population'!T14</f>
        <v>1130436.5120196484</v>
      </c>
      <c r="Q3" s="494"/>
    </row>
    <row r="4" spans="1:25" s="66" customFormat="1" x14ac:dyDescent="0.3">
      <c r="A4" s="331"/>
      <c r="B4" s="69"/>
      <c r="D4" s="69"/>
      <c r="E4" s="67"/>
      <c r="F4" s="67"/>
      <c r="G4" s="67"/>
      <c r="H4" s="67"/>
      <c r="I4" s="67"/>
      <c r="J4" s="332"/>
      <c r="N4" s="380"/>
    </row>
    <row r="5" spans="1:25" s="66" customFormat="1" x14ac:dyDescent="0.3">
      <c r="A5" s="331"/>
      <c r="B5" s="69"/>
      <c r="C5" s="69"/>
      <c r="D5" s="69"/>
      <c r="E5" s="70"/>
      <c r="F5" s="70"/>
      <c r="G5" s="70"/>
      <c r="H5" s="70"/>
      <c r="I5" s="333"/>
      <c r="J5" s="70"/>
      <c r="N5" s="380"/>
    </row>
    <row r="6" spans="1:25" s="66" customFormat="1" x14ac:dyDescent="0.3">
      <c r="A6" s="297" t="s">
        <v>45</v>
      </c>
      <c r="B6" s="59" t="s">
        <v>46</v>
      </c>
      <c r="C6" s="60">
        <v>2005</v>
      </c>
      <c r="D6" s="60">
        <v>2006</v>
      </c>
      <c r="E6" s="60">
        <v>2007</v>
      </c>
      <c r="F6" s="60">
        <v>2008</v>
      </c>
      <c r="G6" s="60">
        <v>2009</v>
      </c>
      <c r="H6" s="60">
        <v>2010</v>
      </c>
      <c r="I6" s="60">
        <v>2011</v>
      </c>
      <c r="J6" s="60">
        <v>2012</v>
      </c>
      <c r="K6" s="60">
        <v>2013</v>
      </c>
      <c r="L6" s="60">
        <v>2014</v>
      </c>
      <c r="M6" s="60">
        <v>2015</v>
      </c>
      <c r="N6" s="60">
        <v>2016</v>
      </c>
      <c r="O6" s="60">
        <v>2017</v>
      </c>
      <c r="P6" s="61">
        <v>2018</v>
      </c>
    </row>
    <row r="7" spans="1:25" s="66" customFormat="1" x14ac:dyDescent="0.3">
      <c r="A7" s="328"/>
      <c r="B7" s="65"/>
      <c r="C7" s="313">
        <f>'Protein intake'!$B$18/1000*365</f>
        <v>17.155000000000001</v>
      </c>
      <c r="D7" s="313">
        <f>'Protein intake'!$B$18/1000*365</f>
        <v>17.155000000000001</v>
      </c>
      <c r="E7" s="313">
        <f>'Protein intake'!$B$18/1000*365</f>
        <v>17.155000000000001</v>
      </c>
      <c r="F7" s="313">
        <f>'Protein intake'!$B$18/1000*365</f>
        <v>17.155000000000001</v>
      </c>
      <c r="G7" s="313">
        <f>'Protein intake'!$F$18/1000*365</f>
        <v>21.297749999999997</v>
      </c>
      <c r="H7" s="313">
        <f>'Protein intake'!$F$18/1000*365</f>
        <v>21.297749999999997</v>
      </c>
      <c r="I7" s="313">
        <f>'Protein intake'!$L$18/1000*365</f>
        <v>21.954749999999997</v>
      </c>
      <c r="J7" s="313">
        <f>'Protein intake'!$L$18/1000*365</f>
        <v>21.954749999999997</v>
      </c>
      <c r="K7" s="313">
        <f>'Protein intake'!$L$18/1000*365</f>
        <v>21.954749999999997</v>
      </c>
      <c r="L7" s="313">
        <f>'Protein intake'!$L$18/1000*365</f>
        <v>21.954749999999997</v>
      </c>
      <c r="M7" s="313">
        <f>'Protein intake'!$L$18/1000*365</f>
        <v>21.954749999999997</v>
      </c>
      <c r="N7" s="313">
        <f>'Protein intake'!$L$18/1000*365</f>
        <v>21.954749999999997</v>
      </c>
      <c r="O7" s="313">
        <f>'Protein intake'!$L$18/1000*365</f>
        <v>21.954749999999997</v>
      </c>
      <c r="P7" s="314">
        <f>'Protein intake'!$L$18/1000*365</f>
        <v>21.954749999999997</v>
      </c>
    </row>
    <row r="8" spans="1:25" s="66" customFormat="1" x14ac:dyDescent="0.3">
      <c r="A8" s="331"/>
      <c r="B8" s="69"/>
      <c r="C8" s="335"/>
      <c r="D8" s="69"/>
      <c r="E8" s="75"/>
      <c r="F8" s="75"/>
      <c r="G8" s="75"/>
      <c r="H8" s="75"/>
      <c r="I8" s="75"/>
      <c r="J8" s="75"/>
      <c r="N8" s="496"/>
    </row>
    <row r="9" spans="1:25" s="66" customFormat="1" x14ac:dyDescent="0.3">
      <c r="A9" s="331"/>
      <c r="B9" s="76"/>
      <c r="C9" s="76"/>
      <c r="D9" s="76"/>
      <c r="E9" s="70"/>
      <c r="F9" s="70"/>
      <c r="G9" s="70"/>
      <c r="H9" s="70"/>
      <c r="I9" s="70"/>
      <c r="J9" s="70"/>
      <c r="N9" s="496"/>
    </row>
    <row r="10" spans="1:25" s="63" customFormat="1" ht="30" customHeight="1" x14ac:dyDescent="0.3">
      <c r="A10" s="297" t="s">
        <v>335</v>
      </c>
      <c r="B10" s="59"/>
      <c r="C10" s="60">
        <v>2005</v>
      </c>
      <c r="D10" s="60">
        <v>2006</v>
      </c>
      <c r="E10" s="60">
        <v>2007</v>
      </c>
      <c r="F10" s="60">
        <v>2008</v>
      </c>
      <c r="G10" s="60">
        <v>2009</v>
      </c>
      <c r="H10" s="60">
        <v>2010</v>
      </c>
      <c r="I10" s="60">
        <v>2011</v>
      </c>
      <c r="J10" s="60">
        <v>2012</v>
      </c>
      <c r="K10" s="60">
        <v>2013</v>
      </c>
      <c r="L10" s="60">
        <v>2014</v>
      </c>
      <c r="M10" s="60">
        <v>2015</v>
      </c>
      <c r="N10" s="60">
        <v>2016</v>
      </c>
      <c r="O10" s="60">
        <v>2017</v>
      </c>
      <c r="P10" s="61">
        <v>2018</v>
      </c>
      <c r="Q10" s="66"/>
      <c r="R10" s="66"/>
      <c r="S10" s="66"/>
      <c r="T10" s="66"/>
      <c r="U10" s="66"/>
      <c r="V10" s="66"/>
      <c r="W10" s="66"/>
      <c r="X10" s="66"/>
      <c r="Y10" s="66"/>
    </row>
    <row r="11" spans="1:25" ht="15.75" customHeight="1" x14ac:dyDescent="0.3">
      <c r="A11" s="336"/>
      <c r="B11" s="78"/>
      <c r="C11" s="41">
        <v>0.16</v>
      </c>
      <c r="D11" s="41">
        <v>0.16</v>
      </c>
      <c r="E11" s="42">
        <v>0.16</v>
      </c>
      <c r="F11" s="42">
        <v>0.16</v>
      </c>
      <c r="G11" s="42">
        <v>0.16</v>
      </c>
      <c r="H11" s="42">
        <v>0.16</v>
      </c>
      <c r="I11" s="42">
        <v>0.16</v>
      </c>
      <c r="J11" s="42">
        <v>0.16</v>
      </c>
      <c r="K11" s="43">
        <v>0.16</v>
      </c>
      <c r="L11" s="43">
        <v>0.16</v>
      </c>
      <c r="M11" s="43">
        <v>0.16</v>
      </c>
      <c r="N11" s="43">
        <v>0.16</v>
      </c>
      <c r="O11" s="43">
        <v>0.16</v>
      </c>
      <c r="P11" s="43">
        <v>0.16</v>
      </c>
      <c r="Q11" s="494"/>
      <c r="R11" s="66"/>
      <c r="S11" s="66"/>
      <c r="T11" s="66"/>
      <c r="U11" s="66"/>
      <c r="V11" s="66"/>
      <c r="W11" s="66"/>
      <c r="X11" s="66"/>
      <c r="Y11" s="66"/>
    </row>
    <row r="12" spans="1:25" ht="15.75" customHeight="1" x14ac:dyDescent="0.3">
      <c r="A12" s="338"/>
      <c r="B12" s="76"/>
      <c r="C12" s="76"/>
      <c r="D12" s="76"/>
      <c r="E12" s="75"/>
      <c r="F12" s="75"/>
      <c r="G12" s="75"/>
      <c r="H12" s="75"/>
      <c r="I12" s="75"/>
      <c r="J12" s="75"/>
      <c r="N12" s="497"/>
      <c r="O12" s="66"/>
      <c r="P12" s="66"/>
      <c r="Q12" s="66"/>
      <c r="R12" s="66"/>
      <c r="S12" s="66"/>
      <c r="T12" s="66"/>
      <c r="U12" s="66"/>
      <c r="V12" s="66"/>
      <c r="W12" s="66"/>
      <c r="X12" s="66"/>
      <c r="Y12" s="66"/>
    </row>
    <row r="13" spans="1:25" x14ac:dyDescent="0.3">
      <c r="A13" s="338"/>
      <c r="B13" s="76"/>
      <c r="C13" s="76"/>
      <c r="D13" s="76"/>
      <c r="E13" s="75"/>
      <c r="F13" s="81"/>
      <c r="G13" s="81"/>
      <c r="H13" s="81"/>
      <c r="I13" s="81"/>
      <c r="J13" s="81"/>
      <c r="N13" s="497"/>
      <c r="O13" s="66"/>
      <c r="P13" s="66"/>
      <c r="Q13" s="66"/>
      <c r="R13" s="66"/>
      <c r="S13" s="66"/>
      <c r="T13" s="66"/>
      <c r="U13" s="66"/>
      <c r="V13" s="66"/>
      <c r="W13" s="66"/>
      <c r="X13" s="66"/>
      <c r="Y13" s="66"/>
    </row>
    <row r="14" spans="1:25" ht="33.6" x14ac:dyDescent="0.3">
      <c r="A14" s="297" t="s">
        <v>336</v>
      </c>
      <c r="B14" s="59"/>
      <c r="C14" s="60">
        <v>2005</v>
      </c>
      <c r="D14" s="60">
        <v>2006</v>
      </c>
      <c r="E14" s="60">
        <v>2007</v>
      </c>
      <c r="F14" s="60">
        <v>2008</v>
      </c>
      <c r="G14" s="60">
        <v>2009</v>
      </c>
      <c r="H14" s="60">
        <v>2010</v>
      </c>
      <c r="I14" s="60">
        <v>2011</v>
      </c>
      <c r="J14" s="60">
        <v>2012</v>
      </c>
      <c r="K14" s="60">
        <v>2013</v>
      </c>
      <c r="L14" s="60">
        <v>2014</v>
      </c>
      <c r="M14" s="60">
        <v>2015</v>
      </c>
      <c r="N14" s="60">
        <v>2016</v>
      </c>
      <c r="O14" s="60">
        <v>2017</v>
      </c>
      <c r="P14" s="61">
        <v>2018</v>
      </c>
      <c r="Q14" s="66"/>
      <c r="R14" s="66"/>
      <c r="S14" s="66"/>
      <c r="T14" s="66"/>
      <c r="U14" s="66"/>
      <c r="V14" s="66"/>
      <c r="W14" s="66"/>
      <c r="X14" s="66"/>
      <c r="Y14" s="66"/>
    </row>
    <row r="15" spans="1:25" ht="15.75" customHeight="1" x14ac:dyDescent="0.3">
      <c r="A15" s="336"/>
      <c r="B15" s="78"/>
      <c r="C15" s="74">
        <v>1.4</v>
      </c>
      <c r="D15" s="74">
        <v>1.4</v>
      </c>
      <c r="E15" s="74">
        <v>1.4</v>
      </c>
      <c r="F15" s="74">
        <v>1.4</v>
      </c>
      <c r="G15" s="74">
        <v>1.4</v>
      </c>
      <c r="H15" s="74">
        <v>1.4</v>
      </c>
      <c r="I15" s="74">
        <v>1.4</v>
      </c>
      <c r="J15" s="74">
        <v>1.4</v>
      </c>
      <c r="K15" s="145">
        <v>1.4</v>
      </c>
      <c r="L15" s="145">
        <v>1.4</v>
      </c>
      <c r="M15" s="145">
        <v>1.4</v>
      </c>
      <c r="N15" s="145">
        <v>1.4</v>
      </c>
      <c r="O15" s="145">
        <v>1.4</v>
      </c>
      <c r="P15" s="146">
        <v>1.4</v>
      </c>
      <c r="Q15" s="66"/>
      <c r="R15" s="66"/>
      <c r="S15" s="66"/>
      <c r="T15" s="66"/>
      <c r="U15" s="66"/>
      <c r="V15" s="66"/>
      <c r="W15" s="66"/>
      <c r="X15" s="66"/>
      <c r="Y15" s="66"/>
    </row>
    <row r="16" spans="1:25" ht="15.75" customHeight="1" x14ac:dyDescent="0.3">
      <c r="A16" s="338"/>
      <c r="B16" s="76"/>
      <c r="C16" s="76"/>
      <c r="D16" s="76"/>
      <c r="E16" s="75"/>
      <c r="F16" s="75"/>
      <c r="G16" s="75"/>
      <c r="H16" s="75"/>
      <c r="I16" s="75"/>
      <c r="J16" s="75"/>
      <c r="N16" s="55"/>
      <c r="O16" s="66"/>
      <c r="P16" s="66"/>
      <c r="Q16" s="66"/>
      <c r="R16" s="66"/>
      <c r="S16" s="66"/>
      <c r="T16" s="66"/>
      <c r="U16" s="66"/>
      <c r="V16" s="66"/>
      <c r="W16" s="66"/>
      <c r="X16" s="66"/>
      <c r="Y16" s="66"/>
    </row>
    <row r="17" spans="1:17" x14ac:dyDescent="0.3">
      <c r="A17" s="338"/>
      <c r="B17" s="76"/>
      <c r="C17" s="76"/>
      <c r="D17" s="76"/>
      <c r="E17" s="82"/>
      <c r="F17" s="82"/>
      <c r="G17" s="82"/>
      <c r="H17" s="82"/>
      <c r="I17" s="82"/>
      <c r="J17" s="82"/>
      <c r="N17" s="55"/>
    </row>
    <row r="18" spans="1:17" s="63" customFormat="1" ht="51.6" x14ac:dyDescent="0.3">
      <c r="A18" s="297" t="s">
        <v>337</v>
      </c>
      <c r="B18" s="59"/>
      <c r="C18" s="60">
        <v>2005</v>
      </c>
      <c r="D18" s="60">
        <v>2006</v>
      </c>
      <c r="E18" s="60">
        <v>2007</v>
      </c>
      <c r="F18" s="60">
        <v>2008</v>
      </c>
      <c r="G18" s="60">
        <v>2009</v>
      </c>
      <c r="H18" s="60">
        <v>2010</v>
      </c>
      <c r="I18" s="60">
        <v>2011</v>
      </c>
      <c r="J18" s="60">
        <v>2012</v>
      </c>
      <c r="K18" s="60">
        <v>2013</v>
      </c>
      <c r="L18" s="60">
        <v>2014</v>
      </c>
      <c r="M18" s="60">
        <v>2015</v>
      </c>
      <c r="N18" s="60">
        <v>2016</v>
      </c>
      <c r="O18" s="60">
        <v>2017</v>
      </c>
      <c r="P18" s="61">
        <v>2018</v>
      </c>
    </row>
    <row r="19" spans="1:17" x14ac:dyDescent="0.3">
      <c r="A19" s="336"/>
      <c r="B19" s="78"/>
      <c r="C19" s="41">
        <v>1.25</v>
      </c>
      <c r="D19" s="41">
        <v>1.25</v>
      </c>
      <c r="E19" s="42">
        <v>1.25</v>
      </c>
      <c r="F19" s="42">
        <v>1.25</v>
      </c>
      <c r="G19" s="42">
        <v>1.25</v>
      </c>
      <c r="H19" s="42">
        <v>1.25</v>
      </c>
      <c r="I19" s="42">
        <v>1.25</v>
      </c>
      <c r="J19" s="42">
        <v>1.25</v>
      </c>
      <c r="K19" s="43">
        <v>1.25</v>
      </c>
      <c r="L19" s="43">
        <v>1.25</v>
      </c>
      <c r="M19" s="43">
        <v>1.25</v>
      </c>
      <c r="N19" s="43">
        <v>1.25</v>
      </c>
      <c r="O19" s="43">
        <v>1.25</v>
      </c>
      <c r="P19" s="43">
        <v>1.25</v>
      </c>
      <c r="Q19" s="466"/>
    </row>
    <row r="20" spans="1:17" x14ac:dyDescent="0.3">
      <c r="A20" s="338"/>
      <c r="B20" s="76"/>
      <c r="C20" s="76"/>
      <c r="D20" s="76"/>
      <c r="E20" s="75"/>
      <c r="F20" s="75"/>
      <c r="G20" s="75"/>
      <c r="H20" s="75"/>
      <c r="I20" s="75"/>
      <c r="J20" s="75"/>
      <c r="N20" s="55"/>
    </row>
    <row r="21" spans="1:17" x14ac:dyDescent="0.3">
      <c r="A21" s="338"/>
      <c r="B21" s="76"/>
      <c r="C21" s="76"/>
      <c r="D21" s="76"/>
      <c r="E21" s="82"/>
      <c r="F21" s="82"/>
      <c r="G21" s="82"/>
      <c r="H21" s="82"/>
      <c r="I21" s="82"/>
      <c r="J21" s="82"/>
      <c r="N21" s="55"/>
    </row>
    <row r="22" spans="1:17" s="49" customFormat="1" ht="15.75" customHeight="1" x14ac:dyDescent="0.3">
      <c r="A22" s="297" t="s">
        <v>338</v>
      </c>
      <c r="B22" s="298"/>
      <c r="C22" s="50"/>
      <c r="D22" s="50"/>
      <c r="E22" s="91"/>
      <c r="F22" s="91"/>
      <c r="G22" s="91"/>
      <c r="H22" s="91"/>
      <c r="I22" s="91"/>
      <c r="J22" s="91"/>
      <c r="N22" s="89"/>
    </row>
    <row r="23" spans="1:17" s="49" customFormat="1" ht="15.75" customHeight="1" x14ac:dyDescent="0.3">
      <c r="A23" s="94">
        <v>0</v>
      </c>
      <c r="B23" s="93" t="s">
        <v>47</v>
      </c>
      <c r="C23" s="50"/>
      <c r="D23" s="50"/>
      <c r="E23" s="51"/>
      <c r="F23" s="48"/>
      <c r="G23" s="48"/>
      <c r="H23" s="48"/>
      <c r="I23" s="48"/>
      <c r="J23" s="48"/>
      <c r="N23" s="89"/>
    </row>
    <row r="24" spans="1:17" s="49" customFormat="1" ht="15.75" customHeight="1" x14ac:dyDescent="0.3">
      <c r="A24" s="339"/>
      <c r="B24" s="50"/>
      <c r="C24" s="50"/>
      <c r="D24" s="50"/>
      <c r="E24" s="51"/>
      <c r="F24" s="48"/>
      <c r="G24" s="48"/>
      <c r="H24" s="48"/>
      <c r="I24" s="48"/>
      <c r="J24" s="48"/>
      <c r="N24" s="89"/>
    </row>
    <row r="25" spans="1:17" s="49" customFormat="1" ht="15.75" customHeight="1" x14ac:dyDescent="0.3">
      <c r="A25" s="339"/>
      <c r="B25" s="50"/>
      <c r="C25" s="50"/>
      <c r="D25" s="50"/>
      <c r="E25" s="51"/>
      <c r="F25" s="48"/>
      <c r="G25" s="48"/>
      <c r="H25" s="48"/>
      <c r="I25" s="48"/>
      <c r="J25" s="48"/>
      <c r="N25" s="89"/>
    </row>
    <row r="26" spans="1:17" ht="33.6" x14ac:dyDescent="0.3">
      <c r="A26" s="297" t="s">
        <v>339</v>
      </c>
      <c r="B26" s="115" t="s">
        <v>47</v>
      </c>
      <c r="C26" s="60">
        <v>2005</v>
      </c>
      <c r="D26" s="60">
        <v>2006</v>
      </c>
      <c r="E26" s="60">
        <v>2007</v>
      </c>
      <c r="F26" s="60">
        <v>2008</v>
      </c>
      <c r="G26" s="60">
        <v>2009</v>
      </c>
      <c r="H26" s="60">
        <v>2010</v>
      </c>
      <c r="I26" s="60">
        <v>2011</v>
      </c>
      <c r="J26" s="60">
        <v>2012</v>
      </c>
      <c r="K26" s="60">
        <v>2013</v>
      </c>
      <c r="L26" s="60">
        <v>2014</v>
      </c>
      <c r="M26" s="60">
        <v>2015</v>
      </c>
      <c r="N26" s="60">
        <v>2016</v>
      </c>
      <c r="O26" s="60">
        <v>2017</v>
      </c>
      <c r="P26" s="61">
        <v>2018</v>
      </c>
    </row>
    <row r="27" spans="1:17" s="49" customFormat="1" x14ac:dyDescent="0.3">
      <c r="A27" s="340"/>
      <c r="B27" s="84"/>
      <c r="C27" s="315">
        <f>(C3*C7*C11*C15*C19)-$A$23</f>
        <v>3674945.8841199991</v>
      </c>
      <c r="D27" s="315">
        <f t="shared" ref="D27:L27" si="0">(D3*D7*D11*D15*D19)-$A$23</f>
        <v>3788419.964699999</v>
      </c>
      <c r="E27" s="315">
        <f t="shared" si="0"/>
        <v>3901894.0452799993</v>
      </c>
      <c r="F27" s="315">
        <f t="shared" si="0"/>
        <v>4015368.1258599982</v>
      </c>
      <c r="G27" s="315">
        <f t="shared" si="0"/>
        <v>5125913.6754419971</v>
      </c>
      <c r="H27" s="315">
        <f t="shared" si="0"/>
        <v>5266790.5393109955</v>
      </c>
      <c r="I27" s="315">
        <f t="shared" si="0"/>
        <v>5574484.9066199996</v>
      </c>
      <c r="J27" s="315">
        <f t="shared" si="0"/>
        <v>5770867.9604505338</v>
      </c>
      <c r="K27" s="315">
        <f t="shared" si="0"/>
        <v>5967251.0142810699</v>
      </c>
      <c r="L27" s="315">
        <f t="shared" si="0"/>
        <v>6163634.0681116041</v>
      </c>
      <c r="M27" s="315">
        <f>(M3*M7*M11*M15*M19)-$A$23</f>
        <v>6360017.1219421383</v>
      </c>
      <c r="N27" s="315">
        <f t="shared" ref="N27:P27" si="1">(N3*N7*N11*N15*N19)-$A$23</f>
        <v>6556400.1757726735</v>
      </c>
      <c r="O27" s="315">
        <f t="shared" si="1"/>
        <v>6752783.2296032086</v>
      </c>
      <c r="P27" s="315">
        <f t="shared" si="1"/>
        <v>6949166.2834337447</v>
      </c>
      <c r="Q27" s="465"/>
    </row>
    <row r="28" spans="1:17" s="49" customFormat="1" x14ac:dyDescent="0.3">
      <c r="A28" s="341"/>
      <c r="B28" s="85"/>
      <c r="C28" s="85"/>
      <c r="D28" s="85"/>
      <c r="E28" s="86"/>
      <c r="F28" s="86"/>
      <c r="G28" s="86"/>
      <c r="H28" s="86"/>
      <c r="I28" s="86"/>
      <c r="J28" s="86"/>
      <c r="N28" s="89"/>
    </row>
    <row r="29" spans="1:17" s="49" customFormat="1" x14ac:dyDescent="0.3">
      <c r="A29" s="341"/>
      <c r="B29" s="85"/>
      <c r="C29" s="85"/>
      <c r="D29" s="85"/>
      <c r="E29" s="87"/>
      <c r="F29" s="87"/>
      <c r="G29" s="87"/>
      <c r="H29" s="87"/>
      <c r="I29" s="87"/>
      <c r="J29" s="87"/>
      <c r="N29" s="89"/>
    </row>
    <row r="30" spans="1:17" ht="33.6" x14ac:dyDescent="0.3">
      <c r="A30" s="297" t="s">
        <v>340</v>
      </c>
      <c r="B30" s="59" t="s">
        <v>48</v>
      </c>
      <c r="C30" s="60">
        <v>2005</v>
      </c>
      <c r="D30" s="60">
        <v>2006</v>
      </c>
      <c r="E30" s="60">
        <v>2007</v>
      </c>
      <c r="F30" s="60">
        <v>2008</v>
      </c>
      <c r="G30" s="60">
        <v>2009</v>
      </c>
      <c r="H30" s="60">
        <v>2010</v>
      </c>
      <c r="I30" s="60">
        <v>2011</v>
      </c>
      <c r="J30" s="60">
        <v>2012</v>
      </c>
      <c r="K30" s="60">
        <v>2013</v>
      </c>
      <c r="L30" s="60">
        <v>2014</v>
      </c>
      <c r="M30" s="60">
        <v>2015</v>
      </c>
      <c r="N30" s="60">
        <v>2016</v>
      </c>
      <c r="O30" s="60">
        <v>2017</v>
      </c>
      <c r="P30" s="61">
        <v>2018</v>
      </c>
    </row>
    <row r="31" spans="1:17" s="49" customFormat="1" x14ac:dyDescent="0.3">
      <c r="A31" s="342"/>
      <c r="B31" s="343"/>
      <c r="C31" s="315">
        <v>5.0000000000000001E-3</v>
      </c>
      <c r="D31" s="315">
        <v>5.0000000000000001E-3</v>
      </c>
      <c r="E31" s="315">
        <v>5.0000000000000001E-3</v>
      </c>
      <c r="F31" s="315">
        <v>5.0000000000000001E-3</v>
      </c>
      <c r="G31" s="315">
        <v>5.0000000000000001E-3</v>
      </c>
      <c r="H31" s="315">
        <v>5.0000000000000001E-3</v>
      </c>
      <c r="I31" s="315">
        <v>5.0000000000000001E-3</v>
      </c>
      <c r="J31" s="315">
        <v>5.0000000000000001E-3</v>
      </c>
      <c r="K31" s="315">
        <v>5.0000000000000001E-3</v>
      </c>
      <c r="L31" s="315">
        <v>5.0000000000000001E-3</v>
      </c>
      <c r="M31" s="315">
        <v>5.0000000000000001E-3</v>
      </c>
      <c r="N31" s="315">
        <v>5.0000000000000001E-3</v>
      </c>
      <c r="O31" s="315">
        <v>5.0000000000000001E-3</v>
      </c>
      <c r="P31" s="316">
        <v>5.0000000000000001E-3</v>
      </c>
    </row>
    <row r="32" spans="1:17" s="49" customFormat="1" x14ac:dyDescent="0.3">
      <c r="A32" s="344"/>
      <c r="B32" s="90"/>
      <c r="C32" s="90"/>
      <c r="D32" s="90"/>
      <c r="E32" s="86"/>
      <c r="F32" s="86"/>
      <c r="G32" s="86"/>
      <c r="H32" s="86"/>
      <c r="I32" s="86"/>
      <c r="J32" s="86"/>
      <c r="N32" s="89"/>
    </row>
    <row r="33" spans="1:17" s="49" customFormat="1" ht="15.75" customHeight="1" x14ac:dyDescent="0.3">
      <c r="A33" s="344"/>
      <c r="B33" s="89"/>
      <c r="C33" s="89"/>
      <c r="D33" s="89"/>
      <c r="E33" s="51"/>
      <c r="F33" s="51"/>
      <c r="G33" s="51"/>
      <c r="H33" s="51"/>
      <c r="I33" s="51"/>
      <c r="J33" s="51"/>
      <c r="N33" s="89"/>
    </row>
    <row r="34" spans="1:17" s="49" customFormat="1" ht="15" customHeight="1" x14ac:dyDescent="0.3">
      <c r="A34" s="345" t="s">
        <v>49</v>
      </c>
      <c r="B34" s="346"/>
      <c r="C34" s="346"/>
      <c r="D34" s="346"/>
      <c r="E34" s="51"/>
      <c r="F34" s="51"/>
      <c r="G34" s="51"/>
      <c r="H34" s="51"/>
      <c r="I34" s="51"/>
      <c r="J34" s="51"/>
      <c r="N34" s="89"/>
    </row>
    <row r="35" spans="1:17" s="49" customFormat="1" x14ac:dyDescent="0.3">
      <c r="A35" s="347">
        <f>44/28</f>
        <v>1.5714285714285714</v>
      </c>
      <c r="B35" s="85"/>
      <c r="C35" s="85"/>
      <c r="D35" s="85"/>
      <c r="E35" s="51"/>
      <c r="F35" s="51"/>
      <c r="G35" s="51"/>
      <c r="H35" s="51"/>
      <c r="I35" s="51"/>
      <c r="J35" s="51"/>
      <c r="N35" s="89"/>
    </row>
    <row r="36" spans="1:17" s="49" customFormat="1" x14ac:dyDescent="0.3">
      <c r="A36" s="97"/>
      <c r="B36" s="89"/>
      <c r="C36" s="89"/>
      <c r="D36" s="89"/>
      <c r="E36" s="51"/>
      <c r="F36" s="51"/>
      <c r="G36" s="51"/>
      <c r="H36" s="51"/>
      <c r="I36" s="51"/>
      <c r="J36" s="51"/>
      <c r="N36" s="89"/>
    </row>
    <row r="37" spans="1:17" s="49" customFormat="1" x14ac:dyDescent="0.3">
      <c r="A37" s="344"/>
      <c r="B37" s="90"/>
      <c r="C37" s="90"/>
      <c r="D37" s="90"/>
      <c r="E37" s="51"/>
      <c r="F37" s="51"/>
      <c r="G37" s="51"/>
      <c r="H37" s="51"/>
      <c r="I37" s="51"/>
      <c r="J37" s="51"/>
      <c r="N37" s="89"/>
    </row>
    <row r="38" spans="1:17" ht="47.25" customHeight="1" x14ac:dyDescent="0.3">
      <c r="A38" s="681" t="s">
        <v>360</v>
      </c>
      <c r="B38" s="682"/>
      <c r="C38" s="60">
        <v>2005</v>
      </c>
      <c r="D38" s="60">
        <v>2006</v>
      </c>
      <c r="E38" s="348">
        <v>2007</v>
      </c>
      <c r="F38" s="348">
        <v>2008</v>
      </c>
      <c r="G38" s="348">
        <v>2009</v>
      </c>
      <c r="H38" s="348">
        <v>2010</v>
      </c>
      <c r="I38" s="348">
        <v>2011</v>
      </c>
      <c r="J38" s="348">
        <v>2012</v>
      </c>
      <c r="K38" s="60">
        <v>2013</v>
      </c>
      <c r="L38" s="60">
        <v>2014</v>
      </c>
      <c r="M38" s="60">
        <v>2015</v>
      </c>
      <c r="N38" s="60">
        <v>2016</v>
      </c>
      <c r="O38" s="60">
        <v>2017</v>
      </c>
      <c r="P38" s="61">
        <v>2018</v>
      </c>
    </row>
    <row r="39" spans="1:17" x14ac:dyDescent="0.3">
      <c r="A39" s="328"/>
      <c r="B39" s="65"/>
      <c r="C39" s="349">
        <f>C27*C31*$A$35/10^3</f>
        <v>28.874574803799995</v>
      </c>
      <c r="D39" s="349">
        <f t="shared" ref="D39:L39" si="2">D27*D31*$A$35/10^3</f>
        <v>29.766156865499994</v>
      </c>
      <c r="E39" s="349">
        <f t="shared" si="2"/>
        <v>30.657738927199997</v>
      </c>
      <c r="F39" s="349">
        <f t="shared" si="2"/>
        <v>31.549320988899986</v>
      </c>
      <c r="G39" s="349">
        <f t="shared" si="2"/>
        <v>40.275036021329981</v>
      </c>
      <c r="H39" s="349">
        <f t="shared" si="2"/>
        <v>41.381925666014965</v>
      </c>
      <c r="I39" s="349">
        <f t="shared" si="2"/>
        <v>43.799524266299997</v>
      </c>
      <c r="J39" s="349">
        <f t="shared" si="2"/>
        <v>45.342533974968482</v>
      </c>
      <c r="K39" s="349">
        <f t="shared" si="2"/>
        <v>46.885543683636975</v>
      </c>
      <c r="L39" s="349">
        <f t="shared" si="2"/>
        <v>48.42855339230546</v>
      </c>
      <c r="M39" s="349">
        <f>M27*M31*$A$35/10^3</f>
        <v>49.971563100973945</v>
      </c>
      <c r="N39" s="349">
        <f t="shared" ref="N39:P39" si="3">N27*N31*$A$35/10^3</f>
        <v>51.514572809642445</v>
      </c>
      <c r="O39" s="349">
        <f t="shared" si="3"/>
        <v>53.057582518310916</v>
      </c>
      <c r="P39" s="350">
        <f t="shared" si="3"/>
        <v>54.600592226979423</v>
      </c>
    </row>
    <row r="40" spans="1:17" x14ac:dyDescent="0.3">
      <c r="A40" s="331"/>
      <c r="B40" s="69"/>
      <c r="C40" s="69"/>
      <c r="D40" s="69"/>
      <c r="E40" s="121"/>
      <c r="F40" s="121"/>
      <c r="G40" s="121"/>
      <c r="H40" s="121"/>
      <c r="I40" s="121"/>
      <c r="J40" s="121"/>
      <c r="N40" s="55"/>
    </row>
    <row r="41" spans="1:17" x14ac:dyDescent="0.3">
      <c r="N41" s="55"/>
    </row>
    <row r="42" spans="1:17" ht="47.25" customHeight="1" x14ac:dyDescent="0.3">
      <c r="A42" s="681" t="s">
        <v>113</v>
      </c>
      <c r="B42" s="682"/>
      <c r="C42" s="351">
        <v>2005</v>
      </c>
      <c r="D42" s="352">
        <v>2006</v>
      </c>
      <c r="E42" s="348">
        <v>2007</v>
      </c>
      <c r="F42" s="348">
        <v>2008</v>
      </c>
      <c r="G42" s="348">
        <v>2009</v>
      </c>
      <c r="H42" s="348">
        <v>2010</v>
      </c>
      <c r="I42" s="348">
        <v>2011</v>
      </c>
      <c r="J42" s="348">
        <v>2012</v>
      </c>
      <c r="K42" s="60">
        <v>2013</v>
      </c>
      <c r="L42" s="60">
        <v>2014</v>
      </c>
      <c r="M42" s="60">
        <v>2015</v>
      </c>
      <c r="N42" s="60">
        <v>2016</v>
      </c>
      <c r="O42" s="60">
        <v>2017</v>
      </c>
      <c r="P42" s="61">
        <v>2018</v>
      </c>
    </row>
    <row r="43" spans="1:17" x14ac:dyDescent="0.3">
      <c r="A43" s="328"/>
      <c r="B43" s="65"/>
      <c r="C43" s="118">
        <f>C39*310</f>
        <v>8951.1181891779979</v>
      </c>
      <c r="D43" s="118">
        <f>D39*310</f>
        <v>9227.5086283049986</v>
      </c>
      <c r="E43" s="118">
        <f>E39*310</f>
        <v>9503.8990674319994</v>
      </c>
      <c r="F43" s="118">
        <f t="shared" ref="F43:L43" si="4">F39*310</f>
        <v>9780.2895065589964</v>
      </c>
      <c r="G43" s="118">
        <f t="shared" si="4"/>
        <v>12485.261166612294</v>
      </c>
      <c r="H43" s="118">
        <f t="shared" si="4"/>
        <v>12828.39695646464</v>
      </c>
      <c r="I43" s="118">
        <f t="shared" si="4"/>
        <v>13577.852522552999</v>
      </c>
      <c r="J43" s="118">
        <f t="shared" si="4"/>
        <v>14056.18553224023</v>
      </c>
      <c r="K43" s="118">
        <f t="shared" si="4"/>
        <v>14534.518541927462</v>
      </c>
      <c r="L43" s="118">
        <f t="shared" si="4"/>
        <v>15012.851551614693</v>
      </c>
      <c r="M43" s="118">
        <f>M39*310</f>
        <v>15491.184561301923</v>
      </c>
      <c r="N43" s="118">
        <f t="shared" ref="N43:P43" si="5">N39*310</f>
        <v>15969.517570989157</v>
      </c>
      <c r="O43" s="118">
        <f t="shared" si="5"/>
        <v>16447.850580676382</v>
      </c>
      <c r="P43" s="118">
        <f t="shared" si="5"/>
        <v>16926.18359036362</v>
      </c>
      <c r="Q43" s="466"/>
    </row>
    <row r="44" spans="1:17" x14ac:dyDescent="0.3">
      <c r="E44" s="354"/>
      <c r="G44" s="354"/>
    </row>
    <row r="46" spans="1:17" x14ac:dyDescent="0.3">
      <c r="A46" s="122"/>
      <c r="C46" s="50"/>
      <c r="D46" s="50"/>
    </row>
    <row r="47" spans="1:17" x14ac:dyDescent="0.3">
      <c r="A47" s="122"/>
      <c r="C47" s="124"/>
      <c r="D47" s="124"/>
    </row>
    <row r="48" spans="1:17" x14ac:dyDescent="0.3">
      <c r="A48" s="122"/>
      <c r="C48" s="355"/>
      <c r="D48" s="355"/>
    </row>
  </sheetData>
  <mergeCells count="2">
    <mergeCell ref="A38:B38"/>
    <mergeCell ref="A42:B42"/>
  </mergeCells>
  <hyperlinks>
    <hyperlink ref="Q14" r:id="rId1" display="http://www.indiaenvironmentportal.org.in/files/file/nutritional%20intake%20in%20India%202011-12.pdf" xr:uid="{00000000-0004-0000-1F00-000000000000}"/>
  </hyperlinks>
  <pageMargins left="0.25" right="0.25" top="0.75" bottom="0.75" header="0.3" footer="0.3"/>
  <pageSetup paperSize="9" scale="51" fitToHeight="0" orientation="landscape" horizontalDpi="4294967293" verticalDpi="4294967293"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FFC000"/>
    <pageSetUpPr fitToPage="1"/>
  </sheetPr>
  <dimension ref="A1:Z83"/>
  <sheetViews>
    <sheetView topLeftCell="A71" zoomScale="85" zoomScaleNormal="85" zoomScalePageLayoutView="70" workbookViewId="0">
      <selection activeCell="M83" sqref="M83"/>
    </sheetView>
  </sheetViews>
  <sheetFormatPr defaultColWidth="8.6640625" defaultRowHeight="15.6" x14ac:dyDescent="0.3"/>
  <cols>
    <col min="1" max="1" width="41" style="57" customWidth="1"/>
    <col min="2" max="2" width="20" style="122" customWidth="1"/>
    <col min="3" max="3" width="27" style="122" customWidth="1"/>
    <col min="4" max="4" width="29.6640625" style="122" customWidth="1"/>
    <col min="5" max="5" width="25.6640625" style="122" customWidth="1"/>
    <col min="6" max="12" width="25.6640625" style="57" customWidth="1"/>
    <col min="13" max="13" width="24.6640625" style="57" bestFit="1" customWidth="1"/>
    <col min="14" max="15" width="21.6640625" style="57" customWidth="1"/>
    <col min="16" max="16" width="22" style="57" customWidth="1"/>
    <col min="17" max="17" width="18.6640625" style="57" customWidth="1"/>
    <col min="18" max="18" width="19.33203125" style="57" bestFit="1" customWidth="1"/>
    <col min="19" max="19" width="19.33203125" style="57" customWidth="1"/>
    <col min="20" max="20" width="18" style="57" customWidth="1"/>
    <col min="21" max="21" width="18.5546875" style="57" customWidth="1"/>
    <col min="22" max="22" width="18.88671875" style="57" customWidth="1"/>
    <col min="23" max="23" width="19.5546875" style="57" customWidth="1"/>
    <col min="24" max="194" width="8.6640625" style="57" customWidth="1"/>
    <col min="195" max="195" width="43.44140625" style="57" customWidth="1"/>
    <col min="196" max="202" width="18.6640625" style="57" customWidth="1"/>
    <col min="203" max="203" width="15.44140625" style="57" customWidth="1"/>
    <col min="204" max="204" width="12.33203125" style="57" customWidth="1"/>
    <col min="205" max="205" width="14.33203125" style="57" customWidth="1"/>
    <col min="206" max="206" width="12.33203125" style="57" customWidth="1"/>
    <col min="207" max="207" width="12.6640625" style="57" customWidth="1"/>
    <col min="208" max="209" width="12.44140625" style="57" customWidth="1"/>
    <col min="210" max="210" width="12.33203125" style="57" customWidth="1"/>
    <col min="211" max="216" width="11.44140625" style="57" bestFit="1" customWidth="1"/>
    <col min="217" max="217" width="13.6640625" style="57" bestFit="1" customWidth="1"/>
    <col min="218" max="222" width="11.44140625" style="57" bestFit="1" customWidth="1"/>
    <col min="223" max="223" width="11.6640625" style="57" customWidth="1"/>
    <col min="224" max="224" width="13.44140625" style="57" bestFit="1" customWidth="1"/>
    <col min="225" max="226" width="11.44140625" style="57" bestFit="1" customWidth="1"/>
    <col min="227" max="227" width="13.6640625" style="57" bestFit="1" customWidth="1"/>
    <col min="228" max="233" width="11.44140625" style="57" bestFit="1" customWidth="1"/>
    <col min="234" max="236" width="11.33203125" style="57" bestFit="1" customWidth="1"/>
    <col min="237" max="237" width="13.6640625" style="57" bestFit="1" customWidth="1"/>
    <col min="238" max="242" width="11.33203125" style="57" bestFit="1" customWidth="1"/>
    <col min="243" max="243" width="13.44140625" style="57" customWidth="1"/>
    <col min="244" max="244" width="11.33203125" style="57" bestFit="1" customWidth="1"/>
    <col min="245" max="245" width="15.33203125" style="57" customWidth="1"/>
    <col min="246" max="246" width="13.33203125" style="57" customWidth="1"/>
    <col min="247" max="247" width="15.6640625" style="57" customWidth="1"/>
    <col min="248" max="248" width="14.6640625" style="57" customWidth="1"/>
    <col min="249" max="249" width="19.33203125" style="57" customWidth="1"/>
    <col min="250" max="250" width="14" style="57" customWidth="1"/>
    <col min="251" max="251" width="15.6640625" style="57" customWidth="1"/>
    <col min="252" max="252" width="17" style="57" customWidth="1"/>
    <col min="253" max="253" width="16.33203125" style="57" customWidth="1"/>
    <col min="254" max="254" width="17.33203125" style="57" customWidth="1"/>
    <col min="255" max="16384" width="8.6640625" style="57"/>
  </cols>
  <sheetData>
    <row r="1" spans="1:22" x14ac:dyDescent="0.3">
      <c r="A1" s="55"/>
      <c r="B1" s="56"/>
      <c r="C1" s="56"/>
      <c r="D1" s="56"/>
      <c r="E1" s="56"/>
      <c r="F1" s="55"/>
      <c r="G1" s="55"/>
      <c r="H1" s="55"/>
      <c r="I1" s="55"/>
      <c r="J1" s="55"/>
      <c r="K1" s="55"/>
    </row>
    <row r="2" spans="1:22" s="63" customFormat="1" ht="16.2" x14ac:dyDescent="0.35">
      <c r="A2" s="58" t="s">
        <v>198</v>
      </c>
      <c r="B2" s="59" t="s">
        <v>146</v>
      </c>
      <c r="C2" s="60">
        <v>2005</v>
      </c>
      <c r="D2" s="60">
        <v>2006</v>
      </c>
      <c r="E2" s="60">
        <v>2007</v>
      </c>
      <c r="F2" s="60">
        <v>2008</v>
      </c>
      <c r="G2" s="60">
        <v>2009</v>
      </c>
      <c r="H2" s="60">
        <v>2010</v>
      </c>
      <c r="I2" s="60">
        <v>2011</v>
      </c>
      <c r="J2" s="60">
        <v>2012</v>
      </c>
      <c r="K2" s="60">
        <v>2013</v>
      </c>
      <c r="L2" s="60">
        <v>2014</v>
      </c>
      <c r="M2" s="60">
        <v>2015</v>
      </c>
      <c r="N2" s="60">
        <v>2016</v>
      </c>
      <c r="O2" s="60">
        <v>2017</v>
      </c>
      <c r="P2" s="61">
        <v>2018</v>
      </c>
      <c r="Q2" s="62"/>
      <c r="R2" s="62"/>
      <c r="S2" s="62"/>
    </row>
    <row r="3" spans="1:22" s="66" customFormat="1" ht="16.2" x14ac:dyDescent="0.35">
      <c r="A3" s="64"/>
      <c r="B3" s="65"/>
      <c r="C3" s="309">
        <f>'State population'!G15</f>
        <v>54578487</v>
      </c>
      <c r="D3" s="309">
        <f>'State population'!H15</f>
        <v>55555354.5</v>
      </c>
      <c r="E3" s="309">
        <f>'State population'!I15</f>
        <v>56532222</v>
      </c>
      <c r="F3" s="309">
        <f>'State population'!J15</f>
        <v>57509089.5</v>
      </c>
      <c r="G3" s="309">
        <f>'State population'!K15</f>
        <v>58485957</v>
      </c>
      <c r="H3" s="309">
        <f>'State population'!L15</f>
        <v>59462824.5</v>
      </c>
      <c r="I3" s="309">
        <f>'State population'!M15</f>
        <v>60439692</v>
      </c>
      <c r="J3" s="309">
        <f>'State population'!N15</f>
        <v>61604886.115302838</v>
      </c>
      <c r="K3" s="309">
        <f>'State population'!O15</f>
        <v>62770080.230605677</v>
      </c>
      <c r="L3" s="309">
        <f>'State population'!P15</f>
        <v>63935274.345908515</v>
      </c>
      <c r="M3" s="309">
        <f>'State population'!Q15</f>
        <v>65100468.461211354</v>
      </c>
      <c r="N3" s="309">
        <f>'State population'!R15</f>
        <v>66288125.916107915</v>
      </c>
      <c r="O3" s="309">
        <f>'State population'!S15</f>
        <v>67498246.710598215</v>
      </c>
      <c r="P3" s="309">
        <f>'State population'!T15</f>
        <v>68730830.844682232</v>
      </c>
      <c r="Q3" s="487"/>
      <c r="R3" s="62"/>
      <c r="S3" s="62"/>
    </row>
    <row r="4" spans="1:22" s="66" customFormat="1" ht="16.2" x14ac:dyDescent="0.35">
      <c r="A4" s="68"/>
      <c r="B4" s="69"/>
      <c r="C4" s="311"/>
      <c r="E4" s="67"/>
      <c r="F4" s="67"/>
      <c r="G4" s="67"/>
      <c r="H4" s="136"/>
      <c r="I4" s="67"/>
      <c r="J4" s="67"/>
      <c r="K4" s="67"/>
      <c r="L4" s="67"/>
      <c r="M4" s="67"/>
      <c r="N4" s="62"/>
      <c r="O4" s="62"/>
      <c r="P4" s="62"/>
      <c r="Q4" s="62"/>
      <c r="R4" s="62"/>
      <c r="S4" s="62"/>
    </row>
    <row r="5" spans="1:22" s="66" customFormat="1" ht="16.2" x14ac:dyDescent="0.35">
      <c r="A5" s="68"/>
      <c r="B5" s="69"/>
      <c r="C5" s="135"/>
      <c r="E5" s="70"/>
      <c r="F5" s="70"/>
      <c r="G5" s="71"/>
      <c r="H5" s="71"/>
      <c r="I5" s="72"/>
      <c r="J5" s="70"/>
      <c r="N5" s="62"/>
      <c r="O5" s="62"/>
      <c r="P5" s="62"/>
      <c r="Q5" s="62"/>
      <c r="R5" s="62"/>
      <c r="S5" s="62"/>
      <c r="V5" s="73"/>
    </row>
    <row r="6" spans="1:22" s="66" customFormat="1" ht="16.2" x14ac:dyDescent="0.35">
      <c r="A6" s="58" t="s">
        <v>19</v>
      </c>
      <c r="B6" s="59" t="s">
        <v>1</v>
      </c>
      <c r="C6" s="60">
        <v>2005</v>
      </c>
      <c r="D6" s="60">
        <v>2006</v>
      </c>
      <c r="E6" s="60">
        <v>2007</v>
      </c>
      <c r="F6" s="60">
        <v>2008</v>
      </c>
      <c r="G6" s="60">
        <v>2009</v>
      </c>
      <c r="H6" s="60">
        <v>2010</v>
      </c>
      <c r="I6" s="60">
        <v>2011</v>
      </c>
      <c r="J6" s="60">
        <v>2012</v>
      </c>
      <c r="K6" s="60">
        <v>2013</v>
      </c>
      <c r="L6" s="60">
        <v>2014</v>
      </c>
      <c r="M6" s="60">
        <v>2015</v>
      </c>
      <c r="N6" s="60">
        <v>2016</v>
      </c>
      <c r="O6" s="60">
        <v>2017</v>
      </c>
      <c r="P6" s="61">
        <v>2018</v>
      </c>
      <c r="Q6" s="62"/>
      <c r="R6" s="62"/>
      <c r="S6" s="62"/>
    </row>
    <row r="7" spans="1:22" s="48" customFormat="1" x14ac:dyDescent="0.3">
      <c r="A7" s="312"/>
      <c r="B7" s="313"/>
      <c r="C7" s="313">
        <f>BOD!$B$17</f>
        <v>38.9</v>
      </c>
      <c r="D7" s="313">
        <f>BOD!$B$17</f>
        <v>38.9</v>
      </c>
      <c r="E7" s="313">
        <f>BOD!$B$17</f>
        <v>38.9</v>
      </c>
      <c r="F7" s="313">
        <f>BOD!$B$17</f>
        <v>38.9</v>
      </c>
      <c r="G7" s="313">
        <f>BOD!$B$17</f>
        <v>38.9</v>
      </c>
      <c r="H7" s="313">
        <f>BOD!$B$17</f>
        <v>38.9</v>
      </c>
      <c r="I7" s="313">
        <f>BOD!$B$17</f>
        <v>38.9</v>
      </c>
      <c r="J7" s="313">
        <f>BOD!$B$17</f>
        <v>38.9</v>
      </c>
      <c r="K7" s="313">
        <f>BOD!$B$17</f>
        <v>38.9</v>
      </c>
      <c r="L7" s="313">
        <f>BOD!$B$17</f>
        <v>38.9</v>
      </c>
      <c r="M7" s="313">
        <f>BOD!$B$17</f>
        <v>38.9</v>
      </c>
      <c r="N7" s="313">
        <f>BOD!$B$17</f>
        <v>38.9</v>
      </c>
      <c r="O7" s="313">
        <f>BOD!$B$17</f>
        <v>38.9</v>
      </c>
      <c r="P7" s="313">
        <f>BOD!$B$17</f>
        <v>38.9</v>
      </c>
      <c r="Q7" s="488"/>
    </row>
    <row r="8" spans="1:22" s="66" customFormat="1" ht="16.2" x14ac:dyDescent="0.35">
      <c r="A8" s="68"/>
      <c r="B8" s="69"/>
      <c r="C8" s="69"/>
      <c r="D8" s="69"/>
      <c r="E8" s="75"/>
      <c r="F8" s="75"/>
      <c r="G8" s="75"/>
      <c r="H8" s="75"/>
      <c r="I8" s="75"/>
      <c r="J8" s="75"/>
      <c r="N8" s="62"/>
      <c r="O8" s="62"/>
      <c r="P8" s="62"/>
      <c r="Q8" s="62"/>
      <c r="R8" s="62"/>
      <c r="S8" s="62"/>
    </row>
    <row r="9" spans="1:22" s="66" customFormat="1" ht="16.2" x14ac:dyDescent="0.35">
      <c r="A9" s="68"/>
      <c r="B9" s="76"/>
      <c r="C9" s="76"/>
      <c r="D9" s="76"/>
      <c r="E9" s="70"/>
      <c r="F9" s="70"/>
      <c r="G9" s="70"/>
      <c r="H9" s="70"/>
      <c r="I9" s="70"/>
      <c r="J9" s="70"/>
      <c r="N9" s="62"/>
      <c r="O9" s="62"/>
      <c r="P9" s="62"/>
      <c r="Q9" s="62"/>
      <c r="R9" s="62"/>
      <c r="S9" s="62"/>
    </row>
    <row r="10" spans="1:22" s="63" customFormat="1" ht="30" customHeight="1" x14ac:dyDescent="0.35">
      <c r="A10" s="505" t="s">
        <v>54</v>
      </c>
      <c r="B10" s="59" t="s">
        <v>56</v>
      </c>
      <c r="C10" s="60">
        <v>2005</v>
      </c>
      <c r="D10" s="60">
        <v>2006</v>
      </c>
      <c r="E10" s="60">
        <v>2007</v>
      </c>
      <c r="F10" s="60">
        <v>2008</v>
      </c>
      <c r="G10" s="60">
        <v>2009</v>
      </c>
      <c r="H10" s="60">
        <v>2010</v>
      </c>
      <c r="I10" s="60">
        <v>2011</v>
      </c>
      <c r="J10" s="60">
        <v>2012</v>
      </c>
      <c r="K10" s="60">
        <v>2013</v>
      </c>
      <c r="L10" s="60">
        <v>2014</v>
      </c>
      <c r="M10" s="60">
        <v>2015</v>
      </c>
      <c r="N10" s="60">
        <v>2016</v>
      </c>
      <c r="O10" s="60">
        <v>2017</v>
      </c>
      <c r="P10" s="61">
        <v>2018</v>
      </c>
      <c r="Q10" s="62"/>
      <c r="R10" s="62"/>
      <c r="S10" s="62"/>
    </row>
    <row r="11" spans="1:22" ht="15.75" customHeight="1" x14ac:dyDescent="0.35">
      <c r="A11" s="77"/>
      <c r="B11" s="78"/>
      <c r="C11" s="42">
        <f>C3*C7*0.001*365</f>
        <v>774932647.66949987</v>
      </c>
      <c r="D11" s="42">
        <f>D3*D7*0.001*365</f>
        <v>788802700.86825001</v>
      </c>
      <c r="E11" s="42">
        <f>E3*E7*0.001*365</f>
        <v>802672754.06699991</v>
      </c>
      <c r="F11" s="42">
        <f>F3*F7*0.001*365</f>
        <v>816542807.26574993</v>
      </c>
      <c r="G11" s="42">
        <f t="shared" ref="G11:L11" si="0">G3*G7*0.001*365</f>
        <v>830412860.46449995</v>
      </c>
      <c r="H11" s="42">
        <f t="shared" si="0"/>
        <v>844282913.66324985</v>
      </c>
      <c r="I11" s="42">
        <f t="shared" si="0"/>
        <v>858152966.86199987</v>
      </c>
      <c r="J11" s="42">
        <f t="shared" si="0"/>
        <v>874696975.50812721</v>
      </c>
      <c r="K11" s="42">
        <f t="shared" si="0"/>
        <v>891240984.15425467</v>
      </c>
      <c r="L11" s="42">
        <f t="shared" si="0"/>
        <v>907784992.8003819</v>
      </c>
      <c r="M11" s="42">
        <f>M3*M7*0.001*365</f>
        <v>924329001.44650924</v>
      </c>
      <c r="N11" s="42">
        <f t="shared" ref="N11:O11" si="1">N3*N7*0.001*365</f>
        <v>941191955.81985819</v>
      </c>
      <c r="O11" s="42">
        <f t="shared" si="1"/>
        <v>958373855.92042875</v>
      </c>
      <c r="P11" s="79">
        <f>P3*P7*0.001*365</f>
        <v>975874701.74822056</v>
      </c>
      <c r="Q11" s="62"/>
      <c r="R11" s="62"/>
      <c r="S11" s="62"/>
    </row>
    <row r="12" spans="1:22" ht="15.75" customHeight="1" x14ac:dyDescent="0.35">
      <c r="A12" s="80"/>
      <c r="B12" s="76"/>
      <c r="C12" s="76"/>
      <c r="D12" s="76"/>
      <c r="E12" s="75"/>
      <c r="F12" s="75"/>
      <c r="G12" s="75"/>
      <c r="H12" s="75"/>
      <c r="I12" s="75"/>
      <c r="J12" s="75"/>
      <c r="N12" s="62"/>
      <c r="O12" s="62"/>
      <c r="P12" s="62"/>
      <c r="Q12" s="62"/>
      <c r="R12" s="62"/>
      <c r="S12" s="62"/>
    </row>
    <row r="13" spans="1:22" ht="16.2" x14ac:dyDescent="0.35">
      <c r="A13" s="80"/>
      <c r="B13" s="76"/>
      <c r="C13" s="76"/>
      <c r="D13" s="76"/>
      <c r="E13" s="75"/>
      <c r="F13" s="81"/>
      <c r="G13" s="81"/>
      <c r="H13" s="81"/>
      <c r="I13" s="81"/>
      <c r="J13" s="81"/>
      <c r="N13" s="62"/>
      <c r="O13" s="62"/>
      <c r="P13" s="62"/>
      <c r="Q13" s="62"/>
      <c r="R13" s="62"/>
      <c r="S13" s="62"/>
    </row>
    <row r="14" spans="1:22" ht="18" customHeight="1" x14ac:dyDescent="0.3">
      <c r="A14" s="58" t="s">
        <v>100</v>
      </c>
      <c r="B14" s="59" t="s">
        <v>146</v>
      </c>
      <c r="C14" s="60">
        <v>2005</v>
      </c>
      <c r="D14" s="60">
        <v>2006</v>
      </c>
      <c r="E14" s="60">
        <v>2007</v>
      </c>
      <c r="F14" s="60">
        <v>2008</v>
      </c>
      <c r="G14" s="60">
        <v>2009</v>
      </c>
      <c r="H14" s="60">
        <v>2010</v>
      </c>
      <c r="I14" s="60">
        <v>2011</v>
      </c>
      <c r="J14" s="60">
        <v>2012</v>
      </c>
      <c r="K14" s="60">
        <v>2013</v>
      </c>
      <c r="L14" s="60">
        <v>2014</v>
      </c>
      <c r="M14" s="60">
        <v>2015</v>
      </c>
      <c r="N14" s="60">
        <v>2016</v>
      </c>
      <c r="O14" s="60">
        <v>2017</v>
      </c>
      <c r="P14" s="61">
        <v>2018</v>
      </c>
    </row>
    <row r="15" spans="1:22" ht="15.75" customHeight="1" x14ac:dyDescent="0.3">
      <c r="A15" s="77"/>
      <c r="B15" s="78"/>
      <c r="C15" s="41">
        <v>1.25</v>
      </c>
      <c r="D15" s="41">
        <v>1.25</v>
      </c>
      <c r="E15" s="42">
        <v>1.25</v>
      </c>
      <c r="F15" s="42">
        <v>1.25</v>
      </c>
      <c r="G15" s="42">
        <v>1.25</v>
      </c>
      <c r="H15" s="42">
        <v>1.25</v>
      </c>
      <c r="I15" s="42">
        <v>1.25</v>
      </c>
      <c r="J15" s="42">
        <v>1.25</v>
      </c>
      <c r="K15" s="43">
        <v>1.25</v>
      </c>
      <c r="L15" s="43">
        <v>1.25</v>
      </c>
      <c r="M15" s="43">
        <v>1.25</v>
      </c>
      <c r="N15" s="43">
        <v>1.25</v>
      </c>
      <c r="O15" s="43">
        <v>1.25</v>
      </c>
      <c r="P15" s="44">
        <v>1.25</v>
      </c>
    </row>
    <row r="16" spans="1:22" ht="15.75" customHeight="1" x14ac:dyDescent="0.3">
      <c r="A16" s="80"/>
      <c r="B16" s="76"/>
      <c r="C16" s="76"/>
      <c r="D16" s="76"/>
      <c r="E16" s="75"/>
      <c r="F16" s="75"/>
      <c r="G16" s="75"/>
      <c r="H16" s="75"/>
      <c r="I16" s="75"/>
      <c r="J16" s="75"/>
    </row>
    <row r="17" spans="1:19" x14ac:dyDescent="0.3">
      <c r="A17" s="80"/>
      <c r="B17" s="76"/>
      <c r="C17" s="76"/>
      <c r="D17" s="76"/>
      <c r="E17" s="82"/>
      <c r="F17" s="82"/>
      <c r="G17" s="82"/>
      <c r="H17" s="82"/>
      <c r="I17" s="82"/>
      <c r="J17" s="82"/>
    </row>
    <row r="18" spans="1:19" s="63" customFormat="1" ht="18" x14ac:dyDescent="0.3">
      <c r="A18" s="58" t="s">
        <v>101</v>
      </c>
      <c r="B18" s="59" t="s">
        <v>146</v>
      </c>
      <c r="C18" s="60">
        <v>2005</v>
      </c>
      <c r="D18" s="60">
        <v>2006</v>
      </c>
      <c r="E18" s="60">
        <v>2007</v>
      </c>
      <c r="F18" s="60">
        <v>2008</v>
      </c>
      <c r="G18" s="60">
        <v>2009</v>
      </c>
      <c r="H18" s="60">
        <v>2010</v>
      </c>
      <c r="I18" s="60">
        <v>2011</v>
      </c>
      <c r="J18" s="60">
        <v>2012</v>
      </c>
      <c r="K18" s="60">
        <v>2013</v>
      </c>
      <c r="L18" s="60">
        <v>2014</v>
      </c>
      <c r="M18" s="60">
        <v>2015</v>
      </c>
      <c r="N18" s="60">
        <v>2016</v>
      </c>
      <c r="O18" s="60">
        <v>2017</v>
      </c>
      <c r="P18" s="61">
        <v>2018</v>
      </c>
    </row>
    <row r="19" spans="1:19" x14ac:dyDescent="0.3">
      <c r="A19" s="77"/>
      <c r="B19" s="78"/>
      <c r="C19" s="74">
        <v>1</v>
      </c>
      <c r="D19" s="74">
        <v>1</v>
      </c>
      <c r="E19" s="42">
        <v>1</v>
      </c>
      <c r="F19" s="42">
        <v>1</v>
      </c>
      <c r="G19" s="42">
        <v>1</v>
      </c>
      <c r="H19" s="42">
        <v>1</v>
      </c>
      <c r="I19" s="42">
        <v>1</v>
      </c>
      <c r="J19" s="42">
        <v>1</v>
      </c>
      <c r="K19" s="145">
        <v>1</v>
      </c>
      <c r="L19" s="145">
        <v>1</v>
      </c>
      <c r="M19" s="145">
        <v>1</v>
      </c>
      <c r="N19" s="145">
        <v>1</v>
      </c>
      <c r="O19" s="145">
        <v>1</v>
      </c>
      <c r="P19" s="146">
        <v>1</v>
      </c>
    </row>
    <row r="20" spans="1:19" x14ac:dyDescent="0.3">
      <c r="A20" s="80"/>
      <c r="B20" s="76"/>
      <c r="C20" s="76"/>
      <c r="D20" s="76"/>
      <c r="E20" s="75"/>
      <c r="F20" s="75"/>
      <c r="G20" s="75"/>
      <c r="H20" s="75"/>
      <c r="I20" s="75"/>
      <c r="J20" s="75"/>
    </row>
    <row r="21" spans="1:19" x14ac:dyDescent="0.3">
      <c r="A21" s="80"/>
      <c r="B21" s="76"/>
      <c r="C21" s="76"/>
      <c r="D21" s="76"/>
      <c r="E21" s="82"/>
      <c r="F21" s="82"/>
      <c r="G21" s="82"/>
      <c r="H21" s="82"/>
      <c r="I21" s="82"/>
      <c r="J21" s="82"/>
    </row>
    <row r="22" spans="1:19" ht="18" x14ac:dyDescent="0.3">
      <c r="A22" s="505" t="s">
        <v>188</v>
      </c>
      <c r="B22" s="59" t="s">
        <v>56</v>
      </c>
      <c r="C22" s="60">
        <v>2005</v>
      </c>
      <c r="D22" s="60">
        <v>2006</v>
      </c>
      <c r="E22" s="60">
        <v>2007</v>
      </c>
      <c r="F22" s="60">
        <v>2008</v>
      </c>
      <c r="G22" s="60">
        <v>2009</v>
      </c>
      <c r="H22" s="60">
        <v>2010</v>
      </c>
      <c r="I22" s="60">
        <v>2011</v>
      </c>
      <c r="J22" s="60">
        <v>2012</v>
      </c>
      <c r="K22" s="60">
        <v>2013</v>
      </c>
      <c r="L22" s="60">
        <v>2014</v>
      </c>
      <c r="M22" s="60">
        <v>2015</v>
      </c>
      <c r="N22" s="60">
        <v>2016</v>
      </c>
      <c r="O22" s="60">
        <v>2017</v>
      </c>
      <c r="P22" s="61">
        <v>2018</v>
      </c>
      <c r="Q22" s="63"/>
      <c r="R22" s="63"/>
      <c r="S22" s="63"/>
    </row>
    <row r="23" spans="1:19" s="49" customFormat="1" x14ac:dyDescent="0.3">
      <c r="A23" s="83"/>
      <c r="B23" s="84"/>
      <c r="C23" s="315">
        <f>C11*'Urban_degree of utilization'!$Y$20*C15</f>
        <v>426946000.61466902</v>
      </c>
      <c r="D23" s="315">
        <f>D11*'Urban_degree of utilization'!$Y$20*D15</f>
        <v>434587650.19457507</v>
      </c>
      <c r="E23" s="315">
        <f>E11*'Urban_degree of utilization'!$Y$20*E15</f>
        <v>442229299.77448094</v>
      </c>
      <c r="F23" s="315">
        <f>F11*'Urban_degree of utilization'!$Y$20*F15</f>
        <v>449870949.35438681</v>
      </c>
      <c r="G23" s="315">
        <f>G11*'Urban_degree of utilization'!$Y$20*G15</f>
        <v>457512598.93429273</v>
      </c>
      <c r="H23" s="315">
        <f>H11*'Urban_degree of utilization'!$Y$20*H15</f>
        <v>465154248.5141986</v>
      </c>
      <c r="I23" s="315">
        <f>I11*'Urban_degree of utilization'!$P$20*I15</f>
        <v>647905489.98080993</v>
      </c>
      <c r="J23" s="315">
        <f>J11*'Urban_degree of utilization'!$P$20*J15</f>
        <v>660396216.508636</v>
      </c>
      <c r="K23" s="315">
        <f>K11*'Urban_degree of utilization'!$P$20*K15</f>
        <v>672886943.03646219</v>
      </c>
      <c r="L23" s="315">
        <f>L11*'Urban_degree of utilization'!$P$20*L15</f>
        <v>685377669.56428826</v>
      </c>
      <c r="M23" s="315">
        <f>M11*'Urban_degree of utilization'!$P$20*M15</f>
        <v>697868396.09211445</v>
      </c>
      <c r="N23" s="315">
        <f>N11*'Urban_degree of utilization'!$P$20*N15</f>
        <v>710599926.6439929</v>
      </c>
      <c r="O23" s="315">
        <f>O11*'Urban_degree of utilization'!$P$20*O15</f>
        <v>723572261.21992362</v>
      </c>
      <c r="P23" s="315">
        <f>P11*'Urban_degree of utilization'!$P$20*P15</f>
        <v>736785399.81990647</v>
      </c>
      <c r="Q23" s="489"/>
      <c r="R23" s="63"/>
      <c r="S23" s="63"/>
    </row>
    <row r="24" spans="1:19" s="49" customFormat="1" x14ac:dyDescent="0.3">
      <c r="A24" s="46"/>
      <c r="B24" s="85"/>
      <c r="C24" s="317"/>
      <c r="D24" s="85"/>
      <c r="E24" s="86"/>
      <c r="F24" s="86"/>
      <c r="G24" s="86"/>
      <c r="H24" s="86"/>
      <c r="I24" s="86"/>
      <c r="J24" s="86"/>
      <c r="N24" s="63"/>
      <c r="O24" s="63"/>
      <c r="P24" s="63"/>
      <c r="Q24" s="63"/>
      <c r="R24" s="63"/>
      <c r="S24" s="63"/>
    </row>
    <row r="25" spans="1:19" s="49" customFormat="1" x14ac:dyDescent="0.3">
      <c r="A25" s="46"/>
      <c r="B25" s="85"/>
      <c r="C25" s="85"/>
      <c r="D25" s="85"/>
      <c r="E25" s="87"/>
      <c r="F25" s="87"/>
      <c r="G25" s="87"/>
      <c r="H25" s="87"/>
      <c r="I25" s="87"/>
      <c r="J25" s="87"/>
      <c r="N25" s="63"/>
      <c r="O25" s="63"/>
      <c r="P25" s="63"/>
      <c r="Q25" s="63"/>
      <c r="R25" s="63"/>
      <c r="S25" s="63"/>
    </row>
    <row r="26" spans="1:19" ht="18" x14ac:dyDescent="0.3">
      <c r="A26" s="505" t="s">
        <v>189</v>
      </c>
      <c r="B26" s="59" t="s">
        <v>56</v>
      </c>
      <c r="C26" s="60">
        <v>2005</v>
      </c>
      <c r="D26" s="60">
        <v>2006</v>
      </c>
      <c r="E26" s="60">
        <v>2007</v>
      </c>
      <c r="F26" s="60">
        <v>2008</v>
      </c>
      <c r="G26" s="60">
        <v>2009</v>
      </c>
      <c r="H26" s="60">
        <v>2010</v>
      </c>
      <c r="I26" s="60">
        <v>2011</v>
      </c>
      <c r="J26" s="60">
        <v>2012</v>
      </c>
      <c r="K26" s="60">
        <v>2013</v>
      </c>
      <c r="L26" s="60">
        <v>2014</v>
      </c>
      <c r="M26" s="60">
        <v>2015</v>
      </c>
      <c r="N26" s="60">
        <v>2016</v>
      </c>
      <c r="O26" s="60">
        <v>2017</v>
      </c>
      <c r="P26" s="61">
        <v>2018</v>
      </c>
      <c r="Q26" s="63"/>
      <c r="R26" s="63"/>
      <c r="S26" s="63"/>
    </row>
    <row r="27" spans="1:19" s="49" customFormat="1" x14ac:dyDescent="0.3">
      <c r="A27" s="88"/>
      <c r="B27" s="84"/>
      <c r="C27" s="315">
        <f>C11*C19*(1-'Urban_degree of utilization'!$Y$20)</f>
        <v>433375847.17776465</v>
      </c>
      <c r="D27" s="315">
        <f>D11*D19*(1-'Urban_degree of utilization'!$Y$20)</f>
        <v>441132580.71258998</v>
      </c>
      <c r="E27" s="315">
        <f>E11*E19*(1-'Urban_degree of utilization'!$Y$20)</f>
        <v>448889314.24741518</v>
      </c>
      <c r="F27" s="315">
        <f>F11*F19*(1-'Urban_degree of utilization'!$Y$20)</f>
        <v>456646047.78224051</v>
      </c>
      <c r="G27" s="315">
        <f>G11*G19*(1-'Urban_degree of utilization'!$Y$20)</f>
        <v>464402781.31706578</v>
      </c>
      <c r="H27" s="315">
        <f>H11*H19*(1-'Urban_degree of utilization'!$Y$20)</f>
        <v>472159514.85189098</v>
      </c>
      <c r="I27" s="315">
        <f>I11*I19*(1-'Urban_degree of utilization'!$P$20)</f>
        <v>339828574.87735194</v>
      </c>
      <c r="J27" s="315">
        <f>J11*J19*(1-'Urban_degree of utilization'!$P$20)</f>
        <v>346380002.30121839</v>
      </c>
      <c r="K27" s="315">
        <f>K11*K19*(1-'Urban_degree of utilization'!$P$20)</f>
        <v>352931429.72508484</v>
      </c>
      <c r="L27" s="315">
        <f>L11*L19*(1-'Urban_degree of utilization'!$P$20)</f>
        <v>359482857.14895123</v>
      </c>
      <c r="M27" s="315">
        <f>M11*M19*(1-'Urban_degree of utilization'!$P$20)</f>
        <v>366034284.57281768</v>
      </c>
      <c r="N27" s="315">
        <f>N11*N19*(1-'Urban_degree of utilization'!$P$20)</f>
        <v>372712014.50466388</v>
      </c>
      <c r="O27" s="315">
        <f>O11*O19*(1-'Urban_degree of utilization'!$P$20)</f>
        <v>379516046.94448978</v>
      </c>
      <c r="P27" s="315">
        <f>P11*P19*(1-'Urban_degree of utilization'!$P$20)</f>
        <v>386446381.89229536</v>
      </c>
      <c r="Q27" s="489"/>
      <c r="R27" s="63"/>
      <c r="S27" s="63"/>
    </row>
    <row r="28" spans="1:19" s="49" customFormat="1" x14ac:dyDescent="0.3">
      <c r="A28" s="89"/>
      <c r="B28" s="90"/>
      <c r="C28" s="317"/>
      <c r="D28" s="90"/>
      <c r="E28" s="86"/>
      <c r="F28" s="86"/>
      <c r="G28" s="86"/>
      <c r="H28" s="86"/>
      <c r="I28" s="86"/>
      <c r="J28" s="86"/>
      <c r="N28" s="63"/>
      <c r="O28" s="63"/>
      <c r="P28" s="63"/>
      <c r="Q28" s="63"/>
      <c r="R28" s="63"/>
      <c r="S28" s="63"/>
    </row>
    <row r="29" spans="1:19" s="49" customFormat="1" x14ac:dyDescent="0.3">
      <c r="A29" s="89"/>
      <c r="B29" s="90"/>
      <c r="C29" s="90"/>
      <c r="D29" s="90"/>
      <c r="E29" s="51"/>
      <c r="F29" s="51"/>
      <c r="G29" s="51"/>
      <c r="H29" s="51"/>
      <c r="I29" s="51"/>
      <c r="J29" s="51"/>
      <c r="O29" s="137"/>
    </row>
    <row r="30" spans="1:19" s="49" customFormat="1" ht="15.75" customHeight="1" x14ac:dyDescent="0.3">
      <c r="A30" s="505" t="s">
        <v>102</v>
      </c>
      <c r="B30" s="506"/>
      <c r="C30" s="89"/>
      <c r="D30" s="89"/>
      <c r="E30" s="91"/>
      <c r="F30" s="91"/>
      <c r="G30" s="91"/>
      <c r="H30" s="91"/>
      <c r="I30" s="91"/>
      <c r="J30" s="91"/>
      <c r="L30" s="63"/>
      <c r="M30" s="63"/>
      <c r="N30" s="63"/>
      <c r="O30" s="63"/>
      <c r="P30" s="63"/>
      <c r="Q30" s="63"/>
      <c r="R30" s="63"/>
      <c r="S30" s="63"/>
    </row>
    <row r="31" spans="1:19" s="49" customFormat="1" ht="15.75" customHeight="1" x14ac:dyDescent="0.3">
      <c r="A31" s="92">
        <v>0.6</v>
      </c>
      <c r="B31" s="93" t="s">
        <v>12</v>
      </c>
      <c r="C31" s="50"/>
      <c r="D31" s="50"/>
      <c r="E31" s="51"/>
      <c r="F31" s="48"/>
      <c r="G31" s="48"/>
      <c r="H31" s="48"/>
      <c r="I31" s="48"/>
      <c r="J31" s="48"/>
      <c r="L31" s="63"/>
      <c r="M31" s="63"/>
      <c r="N31" s="63"/>
      <c r="O31" s="63"/>
      <c r="P31" s="63"/>
      <c r="Q31" s="63"/>
      <c r="R31" s="63"/>
      <c r="S31" s="63"/>
    </row>
    <row r="32" spans="1:19" s="49" customFormat="1" ht="15.75" customHeight="1" x14ac:dyDescent="0.3">
      <c r="A32" s="89"/>
      <c r="B32" s="89"/>
      <c r="C32" s="89"/>
      <c r="D32" s="89"/>
      <c r="E32" s="51"/>
      <c r="F32" s="51"/>
      <c r="G32" s="51"/>
      <c r="H32" s="51"/>
      <c r="I32" s="51"/>
      <c r="J32" s="51"/>
      <c r="L32" s="63"/>
      <c r="M32" s="63"/>
      <c r="N32" s="63"/>
      <c r="O32" s="63"/>
      <c r="P32" s="63"/>
      <c r="Q32" s="63"/>
      <c r="R32" s="63"/>
      <c r="S32" s="63"/>
    </row>
    <row r="33" spans="1:26" s="49" customFormat="1" ht="15.75" customHeight="1" x14ac:dyDescent="0.3">
      <c r="A33" s="671" t="s">
        <v>18</v>
      </c>
      <c r="B33" s="672"/>
      <c r="C33" s="89"/>
      <c r="D33" s="89"/>
      <c r="E33" s="51"/>
      <c r="F33" s="51"/>
      <c r="G33" s="51"/>
      <c r="H33" s="51"/>
      <c r="I33" s="51"/>
      <c r="J33" s="51"/>
      <c r="L33" s="63"/>
      <c r="M33" s="63"/>
      <c r="N33" s="63"/>
      <c r="O33" s="63"/>
      <c r="P33" s="63"/>
      <c r="Q33" s="63"/>
      <c r="R33" s="63"/>
      <c r="S33" s="63"/>
    </row>
    <row r="34" spans="1:26" s="49" customFormat="1" x14ac:dyDescent="0.3">
      <c r="A34" s="94">
        <v>0</v>
      </c>
      <c r="B34" s="95" t="s">
        <v>17</v>
      </c>
      <c r="C34" s="90"/>
      <c r="D34" s="96"/>
      <c r="E34" s="51"/>
      <c r="F34" s="51"/>
      <c r="G34" s="51"/>
      <c r="H34" s="51"/>
      <c r="I34" s="51"/>
      <c r="J34" s="51"/>
      <c r="L34" s="63"/>
      <c r="M34" s="63"/>
      <c r="N34" s="63"/>
      <c r="O34" s="63"/>
      <c r="P34" s="63"/>
      <c r="Q34" s="63"/>
      <c r="R34" s="63"/>
      <c r="S34" s="63"/>
    </row>
    <row r="35" spans="1:26" s="49" customFormat="1" ht="16.2" thickBot="1" x14ac:dyDescent="0.35">
      <c r="A35" s="97"/>
      <c r="B35" s="89"/>
      <c r="C35" s="89"/>
      <c r="D35" s="89"/>
      <c r="E35" s="51"/>
      <c r="F35" s="51"/>
      <c r="G35" s="51"/>
      <c r="H35" s="51"/>
      <c r="I35" s="51"/>
      <c r="J35" s="51"/>
    </row>
    <row r="36" spans="1:26" s="49" customFormat="1" x14ac:dyDescent="0.3">
      <c r="A36" s="515" t="s">
        <v>10</v>
      </c>
      <c r="B36" s="99"/>
      <c r="C36" s="90"/>
      <c r="D36" s="90"/>
      <c r="E36" s="51"/>
      <c r="F36" s="51"/>
      <c r="G36" s="51"/>
      <c r="H36" s="51"/>
      <c r="I36" s="51"/>
      <c r="J36" s="51"/>
    </row>
    <row r="37" spans="1:26" s="49" customFormat="1" x14ac:dyDescent="0.3">
      <c r="A37" s="100" t="s">
        <v>2</v>
      </c>
      <c r="B37" s="101" t="s">
        <v>11</v>
      </c>
      <c r="C37" s="89"/>
      <c r="D37" s="89"/>
      <c r="E37" s="51"/>
      <c r="F37" s="51"/>
      <c r="G37" s="51"/>
      <c r="H37" s="51"/>
      <c r="I37" s="51"/>
      <c r="J37" s="51"/>
    </row>
    <row r="38" spans="1:26" s="49" customFormat="1" x14ac:dyDescent="0.3">
      <c r="A38" s="52" t="s">
        <v>3</v>
      </c>
      <c r="B38" s="102">
        <v>0.8</v>
      </c>
      <c r="C38" s="103"/>
      <c r="D38" s="103"/>
      <c r="E38" s="51"/>
      <c r="F38" s="51"/>
      <c r="G38" s="51"/>
      <c r="H38" s="51"/>
      <c r="I38" s="51"/>
      <c r="J38" s="51"/>
    </row>
    <row r="39" spans="1:26" s="49" customFormat="1" ht="46.8" x14ac:dyDescent="0.3">
      <c r="A39" s="52" t="s">
        <v>4</v>
      </c>
      <c r="B39" s="104">
        <v>0.3</v>
      </c>
      <c r="C39" s="103"/>
      <c r="D39" s="103"/>
      <c r="E39" s="51"/>
      <c r="F39" s="51"/>
      <c r="G39" s="51"/>
      <c r="H39" s="51"/>
      <c r="I39" s="51"/>
      <c r="J39" s="51"/>
    </row>
    <row r="40" spans="1:26" s="49" customFormat="1" ht="31.2" x14ac:dyDescent="0.3">
      <c r="A40" s="52" t="s">
        <v>96</v>
      </c>
      <c r="B40" s="104">
        <v>0</v>
      </c>
      <c r="C40" s="103"/>
      <c r="D40" s="103"/>
      <c r="E40" s="51"/>
      <c r="F40" s="51"/>
      <c r="G40" s="51"/>
      <c r="H40" s="51"/>
      <c r="I40" s="51"/>
      <c r="J40" s="51"/>
    </row>
    <row r="41" spans="1:26" s="49" customFormat="1" x14ac:dyDescent="0.3">
      <c r="A41" s="52" t="s">
        <v>5</v>
      </c>
      <c r="B41" s="102">
        <v>0.5</v>
      </c>
      <c r="C41" s="103"/>
      <c r="D41" s="103"/>
      <c r="E41" s="51"/>
      <c r="F41" s="51"/>
      <c r="G41" s="51"/>
      <c r="H41" s="51"/>
      <c r="I41" s="51"/>
      <c r="J41" s="51"/>
    </row>
    <row r="42" spans="1:26" s="49" customFormat="1" x14ac:dyDescent="0.3">
      <c r="A42" s="52" t="s">
        <v>6</v>
      </c>
      <c r="B42" s="102">
        <v>0.1</v>
      </c>
      <c r="C42" s="103"/>
      <c r="D42" s="103"/>
      <c r="E42" s="51"/>
      <c r="F42" s="51"/>
      <c r="G42" s="51"/>
      <c r="H42" s="51"/>
      <c r="I42" s="51"/>
      <c r="J42" s="51"/>
    </row>
    <row r="43" spans="1:26" s="49" customFormat="1" x14ac:dyDescent="0.3">
      <c r="A43" s="52" t="s">
        <v>7</v>
      </c>
      <c r="B43" s="102">
        <v>0</v>
      </c>
      <c r="C43" s="103"/>
      <c r="D43" s="103"/>
      <c r="E43" s="51"/>
      <c r="F43" s="51"/>
      <c r="G43" s="51"/>
      <c r="H43" s="51"/>
      <c r="I43" s="51"/>
      <c r="J43" s="51"/>
    </row>
    <row r="44" spans="1:26" s="49" customFormat="1" x14ac:dyDescent="0.3">
      <c r="A44" s="52" t="s">
        <v>8</v>
      </c>
      <c r="B44" s="102">
        <v>0.5</v>
      </c>
      <c r="C44" s="103"/>
      <c r="D44" s="103"/>
      <c r="E44" s="51"/>
      <c r="F44" s="51"/>
      <c r="G44" s="51"/>
      <c r="H44" s="51"/>
      <c r="I44" s="51"/>
      <c r="J44" s="51"/>
    </row>
    <row r="45" spans="1:26" s="49" customFormat="1" ht="31.2" x14ac:dyDescent="0.3">
      <c r="A45" s="53" t="s">
        <v>99</v>
      </c>
      <c r="B45" s="105">
        <v>0.5</v>
      </c>
      <c r="C45" s="103"/>
      <c r="D45" s="103"/>
      <c r="E45" s="51"/>
      <c r="F45" s="51"/>
      <c r="G45" s="51"/>
      <c r="H45" s="51"/>
      <c r="I45" s="51"/>
      <c r="J45" s="51"/>
    </row>
    <row r="46" spans="1:26" s="49" customFormat="1" ht="47.4" thickBot="1" x14ac:dyDescent="0.35">
      <c r="A46" s="54" t="s">
        <v>9</v>
      </c>
      <c r="B46" s="106">
        <v>0.1</v>
      </c>
      <c r="C46" s="103"/>
      <c r="D46" s="103"/>
      <c r="E46" s="51"/>
      <c r="F46" s="51"/>
      <c r="G46" s="51"/>
      <c r="H46" s="51"/>
      <c r="I46" s="51"/>
      <c r="J46" s="51"/>
    </row>
    <row r="47" spans="1:26" s="49" customFormat="1" ht="16.2" thickBot="1" x14ac:dyDescent="0.35">
      <c r="A47" s="107"/>
      <c r="B47" s="108"/>
      <c r="C47" s="108"/>
      <c r="D47" s="108"/>
      <c r="E47" s="108"/>
      <c r="F47" s="108"/>
      <c r="G47" s="51"/>
      <c r="H47" s="51"/>
      <c r="I47" s="51"/>
      <c r="J47" s="51"/>
      <c r="K47" s="51"/>
      <c r="L47" s="51"/>
    </row>
    <row r="48" spans="1:26" s="49" customFormat="1" ht="45.75" customHeight="1" thickBot="1" x14ac:dyDescent="0.35">
      <c r="A48" s="673" t="s">
        <v>239</v>
      </c>
      <c r="B48" s="674"/>
      <c r="C48" s="674"/>
      <c r="D48" s="675"/>
      <c r="E48" s="125"/>
      <c r="F48" s="125"/>
      <c r="G48" s="125"/>
      <c r="H48" s="125"/>
      <c r="I48" s="51"/>
      <c r="J48" s="51"/>
      <c r="K48" s="51"/>
      <c r="L48" s="51"/>
      <c r="N48" s="51"/>
      <c r="O48" s="51"/>
      <c r="P48" s="51"/>
      <c r="Q48" s="51"/>
      <c r="R48" s="51"/>
      <c r="S48" s="51"/>
      <c r="T48" s="51"/>
      <c r="U48" s="51"/>
      <c r="V48" s="51"/>
      <c r="W48" s="51"/>
      <c r="X48" s="51"/>
      <c r="Y48" s="51"/>
      <c r="Z48" s="51"/>
    </row>
    <row r="49" spans="1:26" s="49" customFormat="1" ht="62.4" x14ac:dyDescent="0.3">
      <c r="A49" s="126" t="s">
        <v>57</v>
      </c>
      <c r="B49" s="127" t="s">
        <v>61</v>
      </c>
      <c r="C49" s="502" t="s">
        <v>174</v>
      </c>
      <c r="D49" s="148" t="s">
        <v>175</v>
      </c>
      <c r="F49" s="51"/>
      <c r="G49" s="51"/>
      <c r="H49" s="51"/>
      <c r="I49" s="51"/>
      <c r="J49" s="51"/>
      <c r="K49" s="51"/>
      <c r="L49" s="51"/>
      <c r="N49" s="51"/>
      <c r="O49" s="51"/>
      <c r="P49" s="51"/>
      <c r="Q49" s="51"/>
      <c r="R49" s="51"/>
      <c r="S49" s="51"/>
      <c r="T49" s="51"/>
      <c r="U49" s="51"/>
      <c r="V49" s="51"/>
      <c r="W49" s="51"/>
      <c r="X49" s="51"/>
      <c r="Y49" s="51"/>
      <c r="Z49" s="51"/>
    </row>
    <row r="50" spans="1:26" s="49" customFormat="1" x14ac:dyDescent="0.3">
      <c r="A50" s="676" t="s">
        <v>173</v>
      </c>
      <c r="B50" s="110" t="s">
        <v>58</v>
      </c>
      <c r="C50" s="318">
        <f>'Urban_degree of utilization'!$Z$20</f>
        <v>0.17659459459459462</v>
      </c>
      <c r="D50" s="319">
        <f>'Urban_degree of utilization'!$S$20</f>
        <v>0.24199999999999999</v>
      </c>
      <c r="F50" s="51"/>
      <c r="G50" s="51"/>
      <c r="H50" s="51"/>
      <c r="I50" s="51"/>
      <c r="J50" s="51"/>
      <c r="K50" s="51"/>
      <c r="L50" s="51"/>
      <c r="N50" s="51"/>
      <c r="O50" s="51"/>
      <c r="P50" s="51"/>
      <c r="Q50" s="51"/>
      <c r="R50" s="51"/>
      <c r="S50" s="51"/>
      <c r="T50" s="51"/>
      <c r="U50" s="51"/>
      <c r="V50" s="51"/>
      <c r="W50" s="51"/>
      <c r="X50" s="51"/>
      <c r="Y50" s="51"/>
      <c r="Z50" s="51"/>
    </row>
    <row r="51" spans="1:26" s="49" customFormat="1" x14ac:dyDescent="0.3">
      <c r="A51" s="676"/>
      <c r="B51" s="110" t="s">
        <v>59</v>
      </c>
      <c r="C51" s="318">
        <f>'Urban_degree of utilization'!$AB$20</f>
        <v>9.8000000000000004E-2</v>
      </c>
      <c r="D51" s="319">
        <f>'Urban_degree of utilization'!$Q$20</f>
        <v>2.1000000000000001E-2</v>
      </c>
      <c r="F51" s="51"/>
      <c r="G51" s="51"/>
      <c r="H51" s="51"/>
      <c r="I51" s="51"/>
      <c r="J51" s="51"/>
      <c r="K51" s="51"/>
      <c r="L51" s="51"/>
      <c r="N51" s="51"/>
      <c r="O51" s="51"/>
      <c r="P51" s="51"/>
      <c r="Q51" s="51"/>
      <c r="R51" s="51"/>
      <c r="S51" s="51"/>
      <c r="T51" s="51"/>
      <c r="U51" s="51"/>
      <c r="V51" s="51"/>
      <c r="W51" s="51"/>
      <c r="X51" s="51"/>
      <c r="Y51" s="51"/>
      <c r="Z51" s="51"/>
    </row>
    <row r="52" spans="1:26" s="49" customFormat="1" x14ac:dyDescent="0.3">
      <c r="A52" s="676"/>
      <c r="B52" s="110" t="s">
        <v>98</v>
      </c>
      <c r="C52" s="318">
        <f>'Urban_degree of utilization'!$AD$20</f>
        <v>5.7073170731707312E-2</v>
      </c>
      <c r="D52" s="319">
        <f>'Urban_degree of utilization'!$R$20</f>
        <v>3.5999999999999997E-2</v>
      </c>
      <c r="F52" s="51"/>
      <c r="G52" s="51"/>
      <c r="H52" s="51"/>
      <c r="I52" s="51"/>
      <c r="J52" s="51"/>
      <c r="K52" s="51"/>
      <c r="L52" s="51"/>
      <c r="N52" s="51"/>
      <c r="O52" s="51"/>
      <c r="P52" s="51"/>
      <c r="Q52" s="51"/>
      <c r="R52" s="51"/>
      <c r="S52" s="51"/>
      <c r="T52" s="51"/>
      <c r="U52" s="51"/>
      <c r="V52" s="51"/>
      <c r="W52" s="51"/>
      <c r="X52" s="51"/>
      <c r="Y52" s="51"/>
      <c r="Z52" s="51"/>
    </row>
    <row r="53" spans="1:26" s="49" customFormat="1" x14ac:dyDescent="0.3">
      <c r="A53" s="676"/>
      <c r="B53" s="110" t="s">
        <v>60</v>
      </c>
      <c r="C53" s="318">
        <f>'Urban_degree of utilization'!$Y$20</f>
        <v>0.44075675675675674</v>
      </c>
      <c r="D53" s="319">
        <f>'Urban_degree of utilization'!$P$20</f>
        <v>0.60399999999999998</v>
      </c>
      <c r="F53" s="51"/>
      <c r="G53" s="51"/>
      <c r="H53" s="51"/>
      <c r="I53" s="51"/>
      <c r="J53" s="51"/>
      <c r="K53" s="51"/>
      <c r="L53" s="51"/>
      <c r="N53" s="51"/>
      <c r="O53" s="51"/>
      <c r="P53" s="51"/>
      <c r="Q53" s="51"/>
      <c r="R53" s="51"/>
      <c r="S53" s="51"/>
      <c r="T53" s="51"/>
      <c r="U53" s="51"/>
      <c r="V53" s="51"/>
      <c r="W53" s="51"/>
      <c r="X53" s="51"/>
      <c r="Y53" s="51"/>
      <c r="Z53" s="51"/>
    </row>
    <row r="54" spans="1:26" s="49" customFormat="1" ht="15.75" customHeight="1" thickBot="1" x14ac:dyDescent="0.35">
      <c r="A54" s="677"/>
      <c r="B54" s="149" t="s">
        <v>134</v>
      </c>
      <c r="C54" s="320">
        <f>'Urban_degree of utilization'!$AF$20</f>
        <v>0.22757547791694138</v>
      </c>
      <c r="D54" s="321">
        <f>'Urban_degree of utilization'!$T$20</f>
        <v>9.7000000000000031E-2</v>
      </c>
      <c r="F54" s="51"/>
      <c r="G54" s="51"/>
      <c r="H54" s="51"/>
      <c r="I54" s="51"/>
      <c r="J54" s="51"/>
      <c r="K54" s="51"/>
      <c r="L54" s="51"/>
      <c r="N54" s="51"/>
      <c r="O54" s="51"/>
      <c r="P54" s="51"/>
      <c r="Q54" s="51"/>
      <c r="R54" s="51"/>
      <c r="S54" s="51"/>
      <c r="T54" s="51"/>
      <c r="U54" s="51"/>
      <c r="V54" s="51"/>
      <c r="W54" s="51"/>
      <c r="X54" s="51"/>
      <c r="Y54" s="51"/>
      <c r="Z54" s="51"/>
    </row>
    <row r="55" spans="1:26" s="49" customFormat="1" x14ac:dyDescent="0.3">
      <c r="A55" s="507"/>
      <c r="B55" s="110"/>
      <c r="C55" s="132"/>
      <c r="F55" s="51"/>
      <c r="G55" s="51"/>
      <c r="H55" s="51"/>
      <c r="I55" s="51"/>
      <c r="J55" s="51"/>
      <c r="K55" s="51"/>
      <c r="L55" s="51"/>
      <c r="N55" s="51"/>
      <c r="O55" s="51"/>
      <c r="P55" s="51"/>
      <c r="Q55" s="51"/>
      <c r="R55" s="51"/>
      <c r="S55" s="51"/>
      <c r="T55" s="51"/>
      <c r="U55" s="51"/>
      <c r="V55" s="51"/>
      <c r="W55" s="51"/>
      <c r="X55" s="51"/>
      <c r="Y55" s="51"/>
      <c r="Z55" s="51"/>
    </row>
    <row r="56" spans="1:26" s="49" customFormat="1" ht="16.2" thickBot="1" x14ac:dyDescent="0.35">
      <c r="A56" s="110"/>
      <c r="B56" s="132"/>
      <c r="D56" s="134"/>
      <c r="F56" s="110"/>
      <c r="G56" s="111"/>
      <c r="H56" s="112"/>
      <c r="I56" s="51"/>
      <c r="J56" s="51"/>
      <c r="K56" s="51"/>
      <c r="L56" s="51"/>
    </row>
    <row r="57" spans="1:26" s="49" customFormat="1" ht="48" customHeight="1" x14ac:dyDescent="0.3">
      <c r="A57" s="143" t="s">
        <v>240</v>
      </c>
      <c r="B57" s="502" t="s">
        <v>107</v>
      </c>
      <c r="C57" s="144" t="s">
        <v>108</v>
      </c>
      <c r="D57" s="134"/>
      <c r="F57" s="110"/>
      <c r="G57" s="111"/>
      <c r="H57" s="112"/>
      <c r="I57" s="51"/>
      <c r="J57" s="51"/>
      <c r="K57" s="51"/>
      <c r="L57" s="51"/>
    </row>
    <row r="58" spans="1:26" s="49" customFormat="1" ht="16.2" thickBot="1" x14ac:dyDescent="0.35">
      <c r="A58" s="142" t="s">
        <v>109</v>
      </c>
      <c r="B58" s="322">
        <f>Population!$E$16</f>
        <v>0.37359127802783199</v>
      </c>
      <c r="C58" s="323">
        <f>Population!$C$16</f>
        <v>0.42596317333979794</v>
      </c>
      <c r="D58" s="134"/>
      <c r="F58" s="110"/>
      <c r="G58" s="111"/>
      <c r="H58" s="112"/>
      <c r="I58" s="51"/>
      <c r="J58" s="51"/>
      <c r="K58" s="51"/>
      <c r="L58" s="51"/>
    </row>
    <row r="59" spans="1:26" s="49" customFormat="1" x14ac:dyDescent="0.3">
      <c r="A59" s="133"/>
      <c r="B59" s="133"/>
      <c r="C59" s="133"/>
      <c r="E59" s="110"/>
      <c r="F59" s="111"/>
      <c r="G59" s="112"/>
      <c r="H59" s="51"/>
      <c r="I59" s="51"/>
      <c r="J59" s="51"/>
      <c r="K59" s="51"/>
    </row>
    <row r="60" spans="1:26" s="49" customFormat="1" ht="16.2" thickBot="1" x14ac:dyDescent="0.35">
      <c r="A60" s="109"/>
      <c r="B60" s="133"/>
      <c r="C60" s="133"/>
      <c r="D60" s="133"/>
      <c r="E60" s="133"/>
      <c r="F60" s="133"/>
      <c r="G60" s="133"/>
      <c r="H60" s="133"/>
      <c r="I60" s="133"/>
      <c r="J60" s="133"/>
      <c r="K60" s="133"/>
      <c r="L60" s="133"/>
      <c r="M60" s="133"/>
      <c r="N60" s="133"/>
      <c r="O60" s="133"/>
      <c r="P60" s="133"/>
      <c r="Q60" s="133"/>
      <c r="R60" s="133"/>
      <c r="S60" s="133"/>
      <c r="U60" s="482"/>
      <c r="V60" s="482"/>
      <c r="W60" s="482"/>
    </row>
    <row r="61" spans="1:26" s="49" customFormat="1" ht="16.2" thickBot="1" x14ac:dyDescent="0.35">
      <c r="A61" s="678" t="s">
        <v>65</v>
      </c>
      <c r="B61" s="679"/>
      <c r="C61" s="508"/>
      <c r="D61" s="508"/>
      <c r="E61" s="508"/>
      <c r="F61" s="396"/>
      <c r="G61" s="396"/>
      <c r="H61" s="397"/>
      <c r="I61" s="396"/>
      <c r="J61" s="396"/>
      <c r="K61" s="396"/>
      <c r="L61" s="396"/>
      <c r="M61" s="397"/>
      <c r="N61" s="397"/>
      <c r="O61" s="398"/>
      <c r="P61" s="398"/>
      <c r="Q61" s="398"/>
      <c r="R61" s="398"/>
      <c r="S61" s="397"/>
      <c r="T61" s="475"/>
      <c r="U61" s="483"/>
      <c r="V61" s="483"/>
      <c r="W61" s="484"/>
    </row>
    <row r="62" spans="1:26" s="49" customFormat="1" ht="108" customHeight="1" x14ac:dyDescent="0.3">
      <c r="A62" s="680" t="s">
        <v>13</v>
      </c>
      <c r="B62" s="669" t="s">
        <v>110</v>
      </c>
      <c r="C62" s="669" t="s">
        <v>111</v>
      </c>
      <c r="D62" s="669" t="s">
        <v>14</v>
      </c>
      <c r="E62" s="657" t="s">
        <v>104</v>
      </c>
      <c r="F62" s="658"/>
      <c r="G62" s="669" t="s">
        <v>178</v>
      </c>
      <c r="H62" s="669"/>
      <c r="I62" s="669" t="s">
        <v>103</v>
      </c>
      <c r="J62" s="650" t="s">
        <v>62</v>
      </c>
      <c r="K62" s="651"/>
      <c r="L62" s="651"/>
      <c r="M62" s="651"/>
      <c r="N62" s="651"/>
      <c r="O62" s="651"/>
      <c r="P62" s="651"/>
      <c r="Q62" s="651"/>
      <c r="R62" s="651"/>
      <c r="S62" s="651"/>
      <c r="T62" s="651"/>
      <c r="U62" s="651"/>
      <c r="V62" s="651"/>
      <c r="W62" s="652"/>
    </row>
    <row r="63" spans="1:26" s="49" customFormat="1" x14ac:dyDescent="0.3">
      <c r="A63" s="668"/>
      <c r="B63" s="656"/>
      <c r="C63" s="656"/>
      <c r="D63" s="656"/>
      <c r="E63" s="659"/>
      <c r="F63" s="660"/>
      <c r="G63" s="656"/>
      <c r="H63" s="656"/>
      <c r="I63" s="656"/>
      <c r="J63" s="501">
        <v>2005</v>
      </c>
      <c r="K63" s="501">
        <v>2006</v>
      </c>
      <c r="L63" s="501">
        <v>2007</v>
      </c>
      <c r="M63" s="501">
        <v>2008</v>
      </c>
      <c r="N63" s="501">
        <v>2009</v>
      </c>
      <c r="O63" s="501">
        <v>2010</v>
      </c>
      <c r="P63" s="501">
        <v>2011</v>
      </c>
      <c r="Q63" s="501">
        <v>2012</v>
      </c>
      <c r="R63" s="501">
        <v>2013</v>
      </c>
      <c r="S63" s="501">
        <v>2014</v>
      </c>
      <c r="T63" s="513">
        <v>2015</v>
      </c>
      <c r="U63" s="513">
        <v>2016</v>
      </c>
      <c r="V63" s="513">
        <v>2017</v>
      </c>
      <c r="W63" s="452">
        <v>2018</v>
      </c>
    </row>
    <row r="64" spans="1:26" s="45" customFormat="1" x14ac:dyDescent="0.3">
      <c r="A64" s="663" t="s">
        <v>109</v>
      </c>
      <c r="B64" s="661">
        <f>B58</f>
        <v>0.37359127802783199</v>
      </c>
      <c r="C64" s="666">
        <f>C58</f>
        <v>0.42596317333979794</v>
      </c>
      <c r="D64" s="153" t="s">
        <v>15</v>
      </c>
      <c r="E64" s="661">
        <f>C50</f>
        <v>0.17659459459459462</v>
      </c>
      <c r="F64" s="661"/>
      <c r="G64" s="670">
        <f>D50</f>
        <v>0.24199999999999999</v>
      </c>
      <c r="H64" s="670"/>
      <c r="I64" s="154">
        <f>B44*A31</f>
        <v>0.3</v>
      </c>
      <c r="J64" s="155">
        <f t="shared" ref="J64:O64" si="2">($B$64*$E64*$I64)*(C27-$A$34)</f>
        <v>8577487.4824284427</v>
      </c>
      <c r="K64" s="155">
        <f t="shared" si="2"/>
        <v>8731010.7699692119</v>
      </c>
      <c r="L64" s="155">
        <f t="shared" si="2"/>
        <v>8884534.0575099811</v>
      </c>
      <c r="M64" s="155">
        <f t="shared" si="2"/>
        <v>9038057.3450507522</v>
      </c>
      <c r="N64" s="155">
        <f t="shared" si="2"/>
        <v>9191580.6325915214</v>
      </c>
      <c r="O64" s="155">
        <f t="shared" si="2"/>
        <v>9345103.9201322906</v>
      </c>
      <c r="P64" s="155">
        <f>($C$64*$G64*$I64)*(I27-$A$34)</f>
        <v>10509173.661421232</v>
      </c>
      <c r="Q64" s="155">
        <f>($C$64*$G64*$I64)*(J27-$A$34)</f>
        <v>10711776.072217494</v>
      </c>
      <c r="R64" s="155">
        <f>($C$64*$G64*$I64)*(K27-$A$34)</f>
        <v>10914378.483013758</v>
      </c>
      <c r="S64" s="155">
        <f>($C$64*$G64*$I64)*(L27-$A$34)</f>
        <v>11116980.893810019</v>
      </c>
      <c r="T64" s="462">
        <f>($C$64*$G64*$I64)*(M27-$A$34)</f>
        <v>11319583.304606283</v>
      </c>
      <c r="U64" s="462">
        <f t="shared" ref="U64:W64" si="3">($C$64*$G64*$I64)*(N27-$A$34)</f>
        <v>11526091.611163994</v>
      </c>
      <c r="V64" s="462">
        <f t="shared" si="3"/>
        <v>11736505.813483151</v>
      </c>
      <c r="W64" s="156">
        <f t="shared" si="3"/>
        <v>11950825.911563754</v>
      </c>
    </row>
    <row r="65" spans="1:23" s="45" customFormat="1" x14ac:dyDescent="0.3">
      <c r="A65" s="663"/>
      <c r="B65" s="661"/>
      <c r="C65" s="666"/>
      <c r="D65" s="153" t="s">
        <v>16</v>
      </c>
      <c r="E65" s="662">
        <f t="shared" ref="E65:E66" si="4">C51</f>
        <v>9.8000000000000004E-2</v>
      </c>
      <c r="F65" s="662"/>
      <c r="G65" s="662">
        <f>D51</f>
        <v>2.1000000000000001E-2</v>
      </c>
      <c r="H65" s="662"/>
      <c r="I65" s="154">
        <f>B46*A31</f>
        <v>0.06</v>
      </c>
      <c r="J65" s="155">
        <f t="shared" ref="J65:O65" si="5">($B$64*$E$65*$I$65)*(C27-$A$34)</f>
        <v>952003.96728758875</v>
      </c>
      <c r="K65" s="155">
        <f t="shared" si="5"/>
        <v>969043.31349581759</v>
      </c>
      <c r="L65" s="155">
        <f t="shared" si="5"/>
        <v>986082.65970404609</v>
      </c>
      <c r="M65" s="155">
        <f t="shared" si="5"/>
        <v>1003122.0059122749</v>
      </c>
      <c r="N65" s="155">
        <f t="shared" si="5"/>
        <v>1020161.3521205036</v>
      </c>
      <c r="O65" s="155">
        <f t="shared" si="5"/>
        <v>1037200.6983287322</v>
      </c>
      <c r="P65" s="155">
        <f>($C$64*$G$65*$I$65)*(I27-$A$34)</f>
        <v>182390.61726433542</v>
      </c>
      <c r="Q65" s="155">
        <f>($C$64*$G$65*$I$65)*(J27-$A$34)</f>
        <v>185906.85745170861</v>
      </c>
      <c r="R65" s="155">
        <f>($C$64*$G$65*$I$65)*(K27-$A$34)</f>
        <v>189423.09763908177</v>
      </c>
      <c r="S65" s="155">
        <f>($C$64*$G$65*$I$65)*(L27-$A$34)</f>
        <v>192939.3378264549</v>
      </c>
      <c r="T65" s="462">
        <f>($C$64*$G$65*$I$65)*(M27-$A$34)</f>
        <v>196455.57801382808</v>
      </c>
      <c r="U65" s="462">
        <f t="shared" ref="U65:W65" si="6">($C$64*$G$65*$I$65)*(N27-$A$34)</f>
        <v>200039.60647474704</v>
      </c>
      <c r="V65" s="462">
        <f t="shared" si="6"/>
        <v>203691.42320921173</v>
      </c>
      <c r="W65" s="156">
        <f t="shared" si="6"/>
        <v>207411.02821722219</v>
      </c>
    </row>
    <row r="66" spans="1:23" s="45" customFormat="1" x14ac:dyDescent="0.3">
      <c r="A66" s="663"/>
      <c r="B66" s="661"/>
      <c r="C66" s="666"/>
      <c r="D66" s="153" t="s">
        <v>176</v>
      </c>
      <c r="E66" s="662">
        <f t="shared" si="4"/>
        <v>5.7073170731707312E-2</v>
      </c>
      <c r="F66" s="662"/>
      <c r="G66" s="661">
        <f>D52</f>
        <v>3.5999999999999997E-2</v>
      </c>
      <c r="H66" s="661"/>
      <c r="I66" s="154">
        <f>B45*A31</f>
        <v>0.3</v>
      </c>
      <c r="J66" s="155">
        <f t="shared" ref="J66:O66" si="7">($B$64*$E$66*$I$66)*(C27-$A$34)</f>
        <v>2772136.9878707784</v>
      </c>
      <c r="K66" s="155">
        <f t="shared" si="7"/>
        <v>2821753.7998758247</v>
      </c>
      <c r="L66" s="155">
        <f t="shared" si="7"/>
        <v>2871370.6118808705</v>
      </c>
      <c r="M66" s="155">
        <f t="shared" si="7"/>
        <v>2920987.4238859173</v>
      </c>
      <c r="N66" s="155">
        <f t="shared" si="7"/>
        <v>2970604.2358909636</v>
      </c>
      <c r="O66" s="155">
        <f t="shared" si="7"/>
        <v>3020221.0478960089</v>
      </c>
      <c r="P66" s="155">
        <f>($C$64*$G$66*$I$66)*(I27-$A$34)</f>
        <v>1563348.1479800178</v>
      </c>
      <c r="Q66" s="155">
        <f>($C$64*$G$66*$I$66)*(J27-$A$34)</f>
        <v>1593487.3495860735</v>
      </c>
      <c r="R66" s="155">
        <f>($C$64*$G$66*$I$66)*(K27-$A$34)</f>
        <v>1623626.5511921293</v>
      </c>
      <c r="S66" s="155">
        <f>($C$64*$G$66*$I$66)*(L27-$A$34)</f>
        <v>1653765.7527981848</v>
      </c>
      <c r="T66" s="462">
        <f>($C$64*$G$66*$I$66)*(M27-$A$34)</f>
        <v>1683904.9544042405</v>
      </c>
      <c r="U66" s="462">
        <f t="shared" ref="U66:W66" si="8">($C$64*$G$66*$I$66)*(N27-$A$34)</f>
        <v>1714625.1983549744</v>
      </c>
      <c r="V66" s="462">
        <f t="shared" si="8"/>
        <v>1745926.4846503863</v>
      </c>
      <c r="W66" s="156">
        <f t="shared" si="8"/>
        <v>1777808.8132904759</v>
      </c>
    </row>
    <row r="67" spans="1:23" s="45" customFormat="1" x14ac:dyDescent="0.3">
      <c r="A67" s="663"/>
      <c r="B67" s="661"/>
      <c r="C67" s="666"/>
      <c r="D67" s="153" t="s">
        <v>177</v>
      </c>
      <c r="E67" s="662">
        <f>C54</f>
        <v>0.22757547791694138</v>
      </c>
      <c r="F67" s="662"/>
      <c r="G67" s="661">
        <f>D54</f>
        <v>9.7000000000000031E-2</v>
      </c>
      <c r="H67" s="661"/>
      <c r="I67" s="154">
        <f>B42*A31</f>
        <v>0.06</v>
      </c>
      <c r="J67" s="155">
        <f t="shared" ref="J67:O67" si="9">($B$64*$E$67*$I$67)*(C27-$A$34)</f>
        <v>2210742.4268805836</v>
      </c>
      <c r="K67" s="155">
        <f t="shared" si="9"/>
        <v>2250311.1754186437</v>
      </c>
      <c r="L67" s="155">
        <f t="shared" si="9"/>
        <v>2289879.9239567034</v>
      </c>
      <c r="M67" s="155">
        <f t="shared" si="9"/>
        <v>2329448.6724947635</v>
      </c>
      <c r="N67" s="155">
        <f t="shared" si="9"/>
        <v>2369017.4210328232</v>
      </c>
      <c r="O67" s="155">
        <f t="shared" si="9"/>
        <v>2408586.1695708828</v>
      </c>
      <c r="P67" s="155">
        <f>($C$64*$G$67*$I$67)*(I27-$A$34)</f>
        <v>842470.94641145447</v>
      </c>
      <c r="Q67" s="155">
        <f>($C$64*$G$67*$I$67)*(J27-$A$34)</f>
        <v>858712.62727694004</v>
      </c>
      <c r="R67" s="155">
        <f>($C$64*$G$67*$I$67)*(K27-$A$34)</f>
        <v>874954.30814242561</v>
      </c>
      <c r="S67" s="155">
        <f>($C$64*$G$67*$I$67)*(L27-$A$34)</f>
        <v>891195.98900791106</v>
      </c>
      <c r="T67" s="462">
        <f>($C$64*$G$67*$I$67)*(M27-$A$34)</f>
        <v>907437.66987339663</v>
      </c>
      <c r="U67" s="462">
        <f t="shared" ref="U67:W67" si="10">($C$64*$G$67*$I$67)*(N27-$A$34)</f>
        <v>923992.46800240327</v>
      </c>
      <c r="V67" s="462">
        <f t="shared" si="10"/>
        <v>940860.38339493074</v>
      </c>
      <c r="W67" s="156">
        <f t="shared" si="10"/>
        <v>958041.41605097905</v>
      </c>
    </row>
    <row r="68" spans="1:23" s="49" customFormat="1" ht="108" customHeight="1" x14ac:dyDescent="0.3">
      <c r="A68" s="668" t="s">
        <v>13</v>
      </c>
      <c r="B68" s="656" t="s">
        <v>110</v>
      </c>
      <c r="C68" s="656" t="s">
        <v>111</v>
      </c>
      <c r="D68" s="656" t="s">
        <v>14</v>
      </c>
      <c r="E68" s="656" t="s">
        <v>205</v>
      </c>
      <c r="F68" s="656" t="s">
        <v>206</v>
      </c>
      <c r="G68" s="656" t="s">
        <v>436</v>
      </c>
      <c r="H68" s="656" t="s">
        <v>437</v>
      </c>
      <c r="I68" s="656" t="s">
        <v>103</v>
      </c>
      <c r="J68" s="653" t="s">
        <v>62</v>
      </c>
      <c r="K68" s="654"/>
      <c r="L68" s="654"/>
      <c r="M68" s="654"/>
      <c r="N68" s="654"/>
      <c r="O68" s="654"/>
      <c r="P68" s="654"/>
      <c r="Q68" s="654"/>
      <c r="R68" s="654"/>
      <c r="S68" s="654"/>
      <c r="T68" s="654"/>
      <c r="U68" s="654"/>
      <c r="V68" s="654"/>
      <c r="W68" s="655"/>
    </row>
    <row r="69" spans="1:23" s="49" customFormat="1" x14ac:dyDescent="0.3">
      <c r="A69" s="668"/>
      <c r="B69" s="656"/>
      <c r="C69" s="656"/>
      <c r="D69" s="656"/>
      <c r="E69" s="656"/>
      <c r="F69" s="656"/>
      <c r="G69" s="656"/>
      <c r="H69" s="656"/>
      <c r="I69" s="656"/>
      <c r="J69" s="501">
        <v>2005</v>
      </c>
      <c r="K69" s="501">
        <v>2006</v>
      </c>
      <c r="L69" s="501">
        <v>2007</v>
      </c>
      <c r="M69" s="501">
        <v>2008</v>
      </c>
      <c r="N69" s="501">
        <v>2009</v>
      </c>
      <c r="O69" s="501">
        <v>2010</v>
      </c>
      <c r="P69" s="501">
        <v>2011</v>
      </c>
      <c r="Q69" s="501">
        <v>2012</v>
      </c>
      <c r="R69" s="501">
        <v>2013</v>
      </c>
      <c r="S69" s="501">
        <v>2014</v>
      </c>
      <c r="T69" s="513">
        <v>2015</v>
      </c>
      <c r="U69" s="513">
        <v>2016</v>
      </c>
      <c r="V69" s="513">
        <v>2017</v>
      </c>
      <c r="W69" s="452">
        <v>2018</v>
      </c>
    </row>
    <row r="70" spans="1:23" s="45" customFormat="1" ht="31.2" x14ac:dyDescent="0.3">
      <c r="A70" s="663" t="s">
        <v>109</v>
      </c>
      <c r="B70" s="661">
        <f>B58</f>
        <v>0.37359127802783199</v>
      </c>
      <c r="C70" s="666">
        <f>C58</f>
        <v>0.42596317333979794</v>
      </c>
      <c r="D70" s="153" t="s">
        <v>63</v>
      </c>
      <c r="E70" s="167">
        <f>C53*'STP status'!E17</f>
        <v>7.8506292552094084E-2</v>
      </c>
      <c r="F70" s="490">
        <f>C53*'STP status'!H17</f>
        <v>0</v>
      </c>
      <c r="G70" s="472">
        <f>D53*'STP status'!K17</f>
        <v>0.11563615199644668</v>
      </c>
      <c r="H70" s="472">
        <f>D53*'STP status'!N17</f>
        <v>3.576080521018354E-3</v>
      </c>
      <c r="I70" s="154">
        <f>B41*A31</f>
        <v>0.3</v>
      </c>
      <c r="J70" s="155">
        <f>($B$70*$E$70*$I$70)*(C23-$A$34)</f>
        <v>3756603.8673869492</v>
      </c>
      <c r="K70" s="155">
        <f>($B$70*$E$70*$I$70)*(D23-$A$34)</f>
        <v>3823841.0597339026</v>
      </c>
      <c r="L70" s="155">
        <f>($B$70*$E$70*$I$70)*(E23-$A$34)</f>
        <v>3891078.252080854</v>
      </c>
      <c r="M70" s="155">
        <f>($B$70*$F$70*$I$70)*(F23-$A$34)</f>
        <v>0</v>
      </c>
      <c r="N70" s="155">
        <f>($B$70*$F$70*$I$70)*(G23-$A$34)</f>
        <v>0</v>
      </c>
      <c r="O70" s="155">
        <f>($B$70*$F$70*$I$70)*(H23-$A$34)</f>
        <v>0</v>
      </c>
      <c r="P70" s="155">
        <f>($C$70*$G$70*$I$70)*(I23-$A$34)</f>
        <v>9574114.1181047633</v>
      </c>
      <c r="Q70" s="155">
        <f>($C$70*$G$70*$I$70)*(J23-$A$34)</f>
        <v>9758689.8672606889</v>
      </c>
      <c r="R70" s="155">
        <f>($C$70*$G$70*$I$70)*(K23-$A$34)</f>
        <v>9943265.6164166164</v>
      </c>
      <c r="S70" s="155">
        <f>($C$70*$G$70*$I$70)*(L23-$A$34)</f>
        <v>10127841.365572544</v>
      </c>
      <c r="T70" s="462">
        <f>($C$70*$G$70*$I$70)*(M23-$A$34)</f>
        <v>10312417.114728471</v>
      </c>
      <c r="U70" s="462">
        <f>($C$70*$H$70*$I$70)*(N23-$A$34)</f>
        <v>324732.49988613662</v>
      </c>
      <c r="V70" s="462">
        <f t="shared" ref="V70:W70" si="11">($C$70*$H$70*$I$70)*(O23-$A$34)</f>
        <v>330660.64380826766</v>
      </c>
      <c r="W70" s="156">
        <f t="shared" si="11"/>
        <v>336698.83121588343</v>
      </c>
    </row>
    <row r="71" spans="1:23" s="45" customFormat="1" ht="31.2" x14ac:dyDescent="0.3">
      <c r="A71" s="663"/>
      <c r="B71" s="661"/>
      <c r="C71" s="666"/>
      <c r="D71" s="153" t="s">
        <v>64</v>
      </c>
      <c r="E71" s="165">
        <f>(C53-E70)*'STP status'!D17</f>
        <v>0</v>
      </c>
      <c r="F71" s="477">
        <f>(C53-F70)*'STP status'!G17</f>
        <v>0</v>
      </c>
      <c r="G71" s="479">
        <f>(D53-G70)*'STP status'!J17</f>
        <v>0.11089506976459237</v>
      </c>
      <c r="H71" s="464">
        <f>(D53-H70)*'STP status'!M17</f>
        <v>8.9039004670546665E-2</v>
      </c>
      <c r="I71" s="154">
        <f>B38*A31</f>
        <v>0.48</v>
      </c>
      <c r="J71" s="155">
        <f>($B$70*$E$71*$I$71)*(C23-$A$34)</f>
        <v>0</v>
      </c>
      <c r="K71" s="155">
        <f>($B$70*$E$71*$I$71)*(D23-$A$34)</f>
        <v>0</v>
      </c>
      <c r="L71" s="155">
        <f>($B$70*$E$71*$I$71)*(E23-$A$34)</f>
        <v>0</v>
      </c>
      <c r="M71" s="155">
        <f>($B$70*$F$71*$I$71)*(F23-$A$34)</f>
        <v>0</v>
      </c>
      <c r="N71" s="155">
        <f>($B$70*$F$71*$I$71)*(G23-$A$34)</f>
        <v>0</v>
      </c>
      <c r="O71" s="155">
        <f>($B$70*$F$71*$I$71)*(H23-$A$34)</f>
        <v>0</v>
      </c>
      <c r="P71" s="155">
        <f>($C$70*$G$71*$I$71)*(I23-$A$34)</f>
        <v>14690520.702819949</v>
      </c>
      <c r="Q71" s="155">
        <f>($C$70*$G$71*$I$71)*(J23-$A$34)</f>
        <v>14973733.732324801</v>
      </c>
      <c r="R71" s="155">
        <f>($C$70*$G$71*$I$71)*(K23-$A$34)</f>
        <v>15256946.761829657</v>
      </c>
      <c r="S71" s="155">
        <f>($C$70*$G$71*$I$71)*(L23-$A$34)</f>
        <v>15540159.79133451</v>
      </c>
      <c r="T71" s="462">
        <f>($C$70*$G$71*$I$71)*(M23-$A$34)</f>
        <v>15823372.820839366</v>
      </c>
      <c r="U71" s="462">
        <f>($C$70*$H$71*$I$71)*(N23-$A$34)</f>
        <v>12936558.180543995</v>
      </c>
      <c r="V71" s="462">
        <f t="shared" ref="V71:W71" si="12">($C$70*$H$71*$I$71)*(O23-$A$34)</f>
        <v>13172721.110888744</v>
      </c>
      <c r="W71" s="156">
        <f t="shared" si="12"/>
        <v>13413267.907809407</v>
      </c>
    </row>
    <row r="72" spans="1:23" s="45" customFormat="1" ht="31.8" thickBot="1" x14ac:dyDescent="0.35">
      <c r="A72" s="664"/>
      <c r="B72" s="665"/>
      <c r="C72" s="667"/>
      <c r="D72" s="159" t="s">
        <v>105</v>
      </c>
      <c r="E72" s="164">
        <f>(C53-E70)*'STP status'!C17</f>
        <v>0.36225046420466267</v>
      </c>
      <c r="F72" s="478">
        <f>(C53-F70)*'STP status'!F17</f>
        <v>0.44075675675675674</v>
      </c>
      <c r="G72" s="480">
        <f>(D53-G70)*'STP status'!I17</f>
        <v>0.37746877823896097</v>
      </c>
      <c r="H72" s="481">
        <f>(D53-H70)*'STP status'!L17</f>
        <v>0.51138491480843506</v>
      </c>
      <c r="I72" s="160">
        <f>B39*A31</f>
        <v>0.18</v>
      </c>
      <c r="J72" s="161">
        <f>($B$70*$E$72*$I$72)*(C23-$A$34)</f>
        <v>10400426.135708436</v>
      </c>
      <c r="K72" s="161">
        <f>($B$70*$E$72*$I$72)*(D23-$A$34)</f>
        <v>10586577.105377574</v>
      </c>
      <c r="L72" s="161">
        <f>($B$70*$E$72*$I$72)*(E23-$A$34)</f>
        <v>10772728.075046705</v>
      </c>
      <c r="M72" s="161">
        <f>($B$70*$F$72*$I$72)*(F23-$A$34)</f>
        <v>13333868.311372522</v>
      </c>
      <c r="N72" s="161">
        <f>($B$70*$F$72*$I$72)*(G23-$A$34)</f>
        <v>13560361.596449826</v>
      </c>
      <c r="O72" s="161">
        <f>($B$70*$F$72*$I$72)*(H23-$A$34)</f>
        <v>13786854.88152713</v>
      </c>
      <c r="P72" s="161">
        <f>($C$70*$G$72*$I$72)*(I23-$A$34)</f>
        <v>18751553.540068205</v>
      </c>
      <c r="Q72" s="161">
        <f>($C$70*$G$72*$I$72)*(J23-$A$34)</f>
        <v>19113057.695941031</v>
      </c>
      <c r="R72" s="161">
        <f>($C$70*$G$72*$I$72)*(K23-$A$34)</f>
        <v>19474561.851813857</v>
      </c>
      <c r="S72" s="161">
        <f>($C$70*$G$72*$I$72)*(L23-$A$34)</f>
        <v>19836066.007686682</v>
      </c>
      <c r="T72" s="463">
        <f>($C$70*$G$72*$I$72)*(M23-$A$34)</f>
        <v>20197570.163559508</v>
      </c>
      <c r="U72" s="463">
        <f>($C$70*$H$72*$I$72)*(N23-$A$34)</f>
        <v>27862342.720825411</v>
      </c>
      <c r="V72" s="463">
        <f t="shared" ref="V72:W72" si="13">($C$70*$H$72*$I$72)*(O23-$A$34)</f>
        <v>28370982.840661611</v>
      </c>
      <c r="W72" s="162">
        <f t="shared" si="13"/>
        <v>28889064.791259576</v>
      </c>
    </row>
    <row r="73" spans="1:23" s="45" customFormat="1" x14ac:dyDescent="0.3">
      <c r="A73" s="131"/>
      <c r="B73" s="47"/>
      <c r="C73" s="47"/>
      <c r="D73" s="47"/>
      <c r="E73" s="324"/>
      <c r="F73" s="48"/>
      <c r="G73" s="48"/>
      <c r="H73" s="476"/>
      <c r="I73" s="48"/>
      <c r="J73" s="48"/>
      <c r="K73" s="48"/>
    </row>
    <row r="74" spans="1:23" s="114" customFormat="1" x14ac:dyDescent="0.3">
      <c r="A74" s="68"/>
      <c r="B74" s="56"/>
      <c r="C74" s="56"/>
      <c r="D74" s="56"/>
      <c r="E74" s="56"/>
      <c r="F74" s="113"/>
      <c r="G74" s="113"/>
      <c r="H74" s="113"/>
      <c r="I74" s="113"/>
      <c r="J74" s="113"/>
      <c r="K74" s="113"/>
    </row>
    <row r="75" spans="1:23" ht="47.25" customHeight="1" x14ac:dyDescent="0.3">
      <c r="A75" s="656" t="s">
        <v>357</v>
      </c>
      <c r="B75" s="656"/>
      <c r="C75" s="392">
        <v>2005</v>
      </c>
      <c r="D75" s="392">
        <v>2006</v>
      </c>
      <c r="E75" s="501">
        <v>2007</v>
      </c>
      <c r="F75" s="501">
        <v>2008</v>
      </c>
      <c r="G75" s="501">
        <v>2009</v>
      </c>
      <c r="H75" s="501">
        <v>2010</v>
      </c>
      <c r="I75" s="501">
        <v>2011</v>
      </c>
      <c r="J75" s="501">
        <v>2012</v>
      </c>
      <c r="K75" s="501">
        <v>2013</v>
      </c>
      <c r="L75" s="501">
        <v>2014</v>
      </c>
      <c r="M75" s="501">
        <v>2015</v>
      </c>
      <c r="N75" s="513">
        <v>2016</v>
      </c>
      <c r="O75" s="513">
        <v>2017</v>
      </c>
      <c r="P75" s="501">
        <v>2018</v>
      </c>
    </row>
    <row r="76" spans="1:23" x14ac:dyDescent="0.3">
      <c r="A76" s="393"/>
      <c r="B76" s="394"/>
      <c r="C76" s="395">
        <f t="shared" ref="C76:M76" si="14">(SUM(J64:J67)+SUM(J70:J72))/10^3</f>
        <v>28669.400867562777</v>
      </c>
      <c r="D76" s="395">
        <f t="shared" si="14"/>
        <v>29182.537223870975</v>
      </c>
      <c r="E76" s="395">
        <f t="shared" si="14"/>
        <v>29695.673580179162</v>
      </c>
      <c r="F76" s="395">
        <f t="shared" si="14"/>
        <v>28625.483758716229</v>
      </c>
      <c r="G76" s="395">
        <f t="shared" si="14"/>
        <v>29111.725238085637</v>
      </c>
      <c r="H76" s="395">
        <f t="shared" si="14"/>
        <v>29597.966717455045</v>
      </c>
      <c r="I76" s="395">
        <f t="shared" si="14"/>
        <v>56113.571734069963</v>
      </c>
      <c r="J76" s="395">
        <f t="shared" si="14"/>
        <v>57195.364202058736</v>
      </c>
      <c r="K76" s="395">
        <f t="shared" si="14"/>
        <v>58277.156670047523</v>
      </c>
      <c r="L76" s="395">
        <f t="shared" si="14"/>
        <v>59358.949138036303</v>
      </c>
      <c r="M76" s="395">
        <f t="shared" si="14"/>
        <v>60440.741606025091</v>
      </c>
      <c r="N76" s="395">
        <f t="shared" ref="N76:P76" si="15">(SUM(U64:U67)+SUM(U70:U72))/10^3</f>
        <v>55488.382285251661</v>
      </c>
      <c r="O76" s="395">
        <f t="shared" si="15"/>
        <v>56501.3487000963</v>
      </c>
      <c r="P76" s="395">
        <f t="shared" si="15"/>
        <v>57533.1186994073</v>
      </c>
    </row>
    <row r="77" spans="1:23" x14ac:dyDescent="0.3">
      <c r="A77" s="68"/>
      <c r="B77" s="69"/>
      <c r="C77" s="410"/>
      <c r="D77" s="69"/>
      <c r="E77" s="120"/>
      <c r="F77" s="121"/>
      <c r="G77" s="121"/>
      <c r="H77" s="121"/>
      <c r="I77" s="121"/>
      <c r="J77" s="121"/>
    </row>
    <row r="78" spans="1:23" ht="47.25" customHeight="1" x14ac:dyDescent="0.3">
      <c r="A78" s="656" t="s">
        <v>112</v>
      </c>
      <c r="B78" s="656"/>
      <c r="C78" s="392">
        <v>2005</v>
      </c>
      <c r="D78" s="392">
        <v>2006</v>
      </c>
      <c r="E78" s="501">
        <v>2007</v>
      </c>
      <c r="F78" s="501">
        <v>2008</v>
      </c>
      <c r="G78" s="501">
        <v>2009</v>
      </c>
      <c r="H78" s="501">
        <v>2010</v>
      </c>
      <c r="I78" s="501">
        <v>2011</v>
      </c>
      <c r="J78" s="501">
        <v>2012</v>
      </c>
      <c r="K78" s="501">
        <v>2013</v>
      </c>
      <c r="L78" s="501">
        <v>2014</v>
      </c>
      <c r="M78" s="501">
        <v>2015</v>
      </c>
      <c r="N78" s="513">
        <v>2016</v>
      </c>
      <c r="O78" s="513">
        <v>2017</v>
      </c>
      <c r="P78" s="513">
        <v>2018</v>
      </c>
      <c r="Q78" s="485"/>
    </row>
    <row r="79" spans="1:23" x14ac:dyDescent="0.3">
      <c r="A79" s="393"/>
      <c r="B79" s="394"/>
      <c r="C79" s="395">
        <f t="shared" ref="C79:P79" si="16">C76*21</f>
        <v>602057.41821881838</v>
      </c>
      <c r="D79" s="395">
        <f t="shared" si="16"/>
        <v>612833.28170129051</v>
      </c>
      <c r="E79" s="395">
        <f t="shared" si="16"/>
        <v>623609.14518376242</v>
      </c>
      <c r="F79" s="395">
        <f t="shared" si="16"/>
        <v>601135.1589330408</v>
      </c>
      <c r="G79" s="395">
        <f t="shared" si="16"/>
        <v>611346.22999979835</v>
      </c>
      <c r="H79" s="395">
        <f t="shared" si="16"/>
        <v>621557.3010665559</v>
      </c>
      <c r="I79" s="395">
        <f t="shared" si="16"/>
        <v>1178385.0064154691</v>
      </c>
      <c r="J79" s="395">
        <f t="shared" si="16"/>
        <v>1201102.6482432336</v>
      </c>
      <c r="K79" s="395">
        <f t="shared" si="16"/>
        <v>1223820.290070998</v>
      </c>
      <c r="L79" s="395">
        <f t="shared" si="16"/>
        <v>1246537.9318987625</v>
      </c>
      <c r="M79" s="395">
        <f t="shared" si="16"/>
        <v>1269255.5737265269</v>
      </c>
      <c r="N79" s="395">
        <f t="shared" si="16"/>
        <v>1165256.0279902848</v>
      </c>
      <c r="O79" s="395">
        <f t="shared" si="16"/>
        <v>1186528.3227020223</v>
      </c>
      <c r="P79" s="395">
        <f t="shared" si="16"/>
        <v>1208195.4926875534</v>
      </c>
    </row>
    <row r="80" spans="1:23" x14ac:dyDescent="0.3">
      <c r="F80" s="123"/>
    </row>
    <row r="81" spans="2:6" x14ac:dyDescent="0.3">
      <c r="B81" s="57"/>
      <c r="C81" s="367"/>
      <c r="D81" s="57"/>
      <c r="E81" s="57"/>
    </row>
    <row r="82" spans="2:6" x14ac:dyDescent="0.3">
      <c r="B82" s="57"/>
      <c r="C82" s="124"/>
      <c r="D82" s="124"/>
      <c r="E82" s="124"/>
      <c r="F82" s="123"/>
    </row>
    <row r="83" spans="2:6" x14ac:dyDescent="0.3">
      <c r="B83" s="57"/>
      <c r="C83" s="124"/>
      <c r="D83" s="124"/>
      <c r="E83" s="124"/>
    </row>
  </sheetData>
  <mergeCells count="38">
    <mergeCell ref="A33:B33"/>
    <mergeCell ref="A48:D48"/>
    <mergeCell ref="A50:A54"/>
    <mergeCell ref="A61:B61"/>
    <mergeCell ref="A62:A63"/>
    <mergeCell ref="B62:B63"/>
    <mergeCell ref="C62:C63"/>
    <mergeCell ref="D62:D63"/>
    <mergeCell ref="E62:F63"/>
    <mergeCell ref="G62:H63"/>
    <mergeCell ref="I62:I63"/>
    <mergeCell ref="J62:W62"/>
    <mergeCell ref="A64:A67"/>
    <mergeCell ref="B64:B67"/>
    <mergeCell ref="C64:C67"/>
    <mergeCell ref="E64:F64"/>
    <mergeCell ref="G64:H64"/>
    <mergeCell ref="E65:F65"/>
    <mergeCell ref="G65:H65"/>
    <mergeCell ref="E66:F66"/>
    <mergeCell ref="G66:H66"/>
    <mergeCell ref="E67:F67"/>
    <mergeCell ref="G67:H67"/>
    <mergeCell ref="I68:I69"/>
    <mergeCell ref="J68:W68"/>
    <mergeCell ref="A70:A72"/>
    <mergeCell ref="B70:B72"/>
    <mergeCell ref="C70:C72"/>
    <mergeCell ref="A68:A69"/>
    <mergeCell ref="B68:B69"/>
    <mergeCell ref="C68:C69"/>
    <mergeCell ref="D68:D69"/>
    <mergeCell ref="E68:E69"/>
    <mergeCell ref="A75:B75"/>
    <mergeCell ref="A78:B78"/>
    <mergeCell ref="F68:F69"/>
    <mergeCell ref="G68:G69"/>
    <mergeCell ref="H68:H69"/>
  </mergeCells>
  <pageMargins left="0.25" right="0.25" top="0.75" bottom="0.75" header="0.3" footer="0.3"/>
  <pageSetup paperSize="9" scale="35" fitToHeight="0" orientation="landscape" horizontalDpi="4294967293" verticalDpi="4294967293"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3">
    <tabColor rgb="FFFFC000"/>
    <pageSetUpPr fitToPage="1"/>
  </sheetPr>
  <dimension ref="A1:X48"/>
  <sheetViews>
    <sheetView topLeftCell="K1" zoomScale="85" zoomScaleNormal="85" zoomScalePageLayoutView="80" workbookViewId="0">
      <selection activeCell="N2" sqref="N2:P2"/>
    </sheetView>
  </sheetViews>
  <sheetFormatPr defaultColWidth="8.6640625" defaultRowHeight="15.6" x14ac:dyDescent="0.3"/>
  <cols>
    <col min="1" max="1" width="45.44140625" style="353" customWidth="1"/>
    <col min="2" max="4" width="19.6640625" style="122" customWidth="1"/>
    <col min="5" max="5" width="25.6640625" style="57" customWidth="1"/>
    <col min="6" max="6" width="24.33203125" style="57" customWidth="1"/>
    <col min="7" max="7" width="23" style="57" customWidth="1"/>
    <col min="8" max="8" width="22.33203125" style="57" customWidth="1"/>
    <col min="9" max="9" width="21.6640625" style="57" customWidth="1"/>
    <col min="10" max="10" width="21.33203125" style="57" customWidth="1"/>
    <col min="11" max="11" width="21.44140625" style="57" customWidth="1"/>
    <col min="12" max="12" width="20.6640625" style="57" customWidth="1"/>
    <col min="13" max="13" width="21.6640625" style="57" customWidth="1"/>
    <col min="14" max="15" width="18.44140625" style="57" customWidth="1"/>
    <col min="16" max="16" width="17" style="57" customWidth="1"/>
    <col min="17" max="191" width="8.6640625" style="57"/>
    <col min="192" max="192" width="43.44140625" style="57" customWidth="1"/>
    <col min="193" max="199" width="18.6640625" style="57" customWidth="1"/>
    <col min="200" max="200" width="15.44140625" style="57" customWidth="1"/>
    <col min="201" max="201" width="12.33203125" style="57" customWidth="1"/>
    <col min="202" max="202" width="14.33203125" style="57" customWidth="1"/>
    <col min="203" max="203" width="12.33203125" style="57" customWidth="1"/>
    <col min="204" max="204" width="12.6640625" style="57" customWidth="1"/>
    <col min="205" max="206" width="12.44140625" style="57" customWidth="1"/>
    <col min="207" max="207" width="12.33203125" style="57" customWidth="1"/>
    <col min="208" max="213" width="11.44140625" style="57" bestFit="1" customWidth="1"/>
    <col min="214" max="214" width="13.6640625" style="57" bestFit="1" customWidth="1"/>
    <col min="215" max="219" width="11.44140625" style="57" bestFit="1" customWidth="1"/>
    <col min="220" max="220" width="11.6640625" style="57" customWidth="1"/>
    <col min="221" max="221" width="13.44140625" style="57" bestFit="1" customWidth="1"/>
    <col min="222" max="223" width="11.44140625" style="57" bestFit="1" customWidth="1"/>
    <col min="224" max="224" width="13.6640625" style="57" bestFit="1" customWidth="1"/>
    <col min="225" max="230" width="11.44140625" style="57" bestFit="1" customWidth="1"/>
    <col min="231" max="233" width="11.33203125" style="57" bestFit="1" customWidth="1"/>
    <col min="234" max="234" width="13.6640625" style="57" bestFit="1" customWidth="1"/>
    <col min="235" max="239" width="11.33203125" style="57" bestFit="1" customWidth="1"/>
    <col min="240" max="240" width="13.44140625" style="57" customWidth="1"/>
    <col min="241" max="241" width="11.33203125" style="57" bestFit="1" customWidth="1"/>
    <col min="242" max="242" width="15.33203125" style="57" customWidth="1"/>
    <col min="243" max="243" width="13.33203125" style="57" customWidth="1"/>
    <col min="244" max="244" width="15.6640625" style="57" customWidth="1"/>
    <col min="245" max="245" width="14.6640625" style="57" customWidth="1"/>
    <col min="246" max="246" width="19.33203125" style="57" customWidth="1"/>
    <col min="247" max="247" width="14" style="57" customWidth="1"/>
    <col min="248" max="248" width="15.6640625" style="57" customWidth="1"/>
    <col min="249" max="249" width="17" style="57" customWidth="1"/>
    <col min="250" max="250" width="16.33203125" style="57" customWidth="1"/>
    <col min="251" max="251" width="17.33203125" style="57" customWidth="1"/>
    <col min="252" max="253" width="8.6640625" style="57"/>
    <col min="254" max="254" width="13.6640625" style="57" bestFit="1" customWidth="1"/>
    <col min="255" max="16384" width="8.6640625" style="57"/>
  </cols>
  <sheetData>
    <row r="1" spans="1:24" x14ac:dyDescent="0.3">
      <c r="A1" s="325"/>
      <c r="B1" s="56"/>
      <c r="C1" s="56"/>
      <c r="D1" s="56"/>
      <c r="E1" s="55"/>
      <c r="F1" s="55"/>
      <c r="G1" s="55"/>
      <c r="H1" s="326"/>
      <c r="I1" s="327"/>
      <c r="J1" s="55"/>
    </row>
    <row r="2" spans="1:24" s="63" customFormat="1" x14ac:dyDescent="0.3">
      <c r="A2" s="297" t="s">
        <v>44</v>
      </c>
      <c r="B2" s="59" t="s">
        <v>146</v>
      </c>
      <c r="C2" s="60">
        <v>2005</v>
      </c>
      <c r="D2" s="60">
        <v>2006</v>
      </c>
      <c r="E2" s="60">
        <v>2007</v>
      </c>
      <c r="F2" s="60">
        <v>2008</v>
      </c>
      <c r="G2" s="60">
        <v>2009</v>
      </c>
      <c r="H2" s="60">
        <v>2010</v>
      </c>
      <c r="I2" s="60">
        <v>2011</v>
      </c>
      <c r="J2" s="60">
        <v>2012</v>
      </c>
      <c r="K2" s="60">
        <v>2013</v>
      </c>
      <c r="L2" s="60">
        <v>2014</v>
      </c>
      <c r="M2" s="60">
        <v>2015</v>
      </c>
      <c r="N2" s="60">
        <v>2016</v>
      </c>
      <c r="O2" s="60">
        <v>2017</v>
      </c>
      <c r="P2" s="61">
        <v>2018</v>
      </c>
    </row>
    <row r="3" spans="1:24" s="66" customFormat="1" x14ac:dyDescent="0.3">
      <c r="A3" s="328"/>
      <c r="B3" s="65"/>
      <c r="C3" s="329">
        <f>'Urban population'!G15</f>
        <v>21656183.200000003</v>
      </c>
      <c r="D3" s="329">
        <f>'Urban population'!H15</f>
        <v>22337666.500000004</v>
      </c>
      <c r="E3" s="329">
        <f>'Urban population'!I15</f>
        <v>23019149.800000004</v>
      </c>
      <c r="F3" s="329">
        <f>'Urban population'!J15</f>
        <v>23700633.100000005</v>
      </c>
      <c r="G3" s="329">
        <f>'Urban population'!K15</f>
        <v>24382116.400000006</v>
      </c>
      <c r="H3" s="329">
        <f>'Urban population'!L15</f>
        <v>25063599.700000007</v>
      </c>
      <c r="I3" s="329">
        <f>'Urban population'!M15</f>
        <v>25745083</v>
      </c>
      <c r="J3" s="329">
        <f>'Urban population'!N15</f>
        <v>26671898.236017164</v>
      </c>
      <c r="K3" s="329">
        <f>'Urban population'!O15</f>
        <v>27598713.472034328</v>
      </c>
      <c r="L3" s="329">
        <f>'Urban population'!P15</f>
        <v>28525528.708051492</v>
      </c>
      <c r="M3" s="329">
        <f>'Urban population'!Q15</f>
        <v>29452343.944068655</v>
      </c>
      <c r="N3" s="329">
        <f>'Urban population'!R15</f>
        <v>30379159.180085819</v>
      </c>
      <c r="O3" s="329">
        <f>'Urban population'!S15</f>
        <v>31305974.416102983</v>
      </c>
      <c r="P3" s="330">
        <f>'Urban population'!T15</f>
        <v>32232789.652120147</v>
      </c>
    </row>
    <row r="4" spans="1:24" s="66" customFormat="1" x14ac:dyDescent="0.3">
      <c r="A4" s="331"/>
      <c r="B4" s="69"/>
      <c r="D4" s="69"/>
      <c r="E4" s="67"/>
      <c r="F4" s="67"/>
      <c r="G4" s="67"/>
      <c r="H4" s="67"/>
      <c r="I4" s="67"/>
      <c r="J4" s="332"/>
      <c r="N4" s="380"/>
    </row>
    <row r="5" spans="1:24" s="66" customFormat="1" x14ac:dyDescent="0.3">
      <c r="A5" s="331"/>
      <c r="B5" s="69"/>
      <c r="C5" s="69"/>
      <c r="D5" s="69"/>
      <c r="E5" s="70"/>
      <c r="F5" s="70"/>
      <c r="G5" s="70"/>
      <c r="H5" s="70"/>
      <c r="I5" s="333"/>
      <c r="J5" s="70"/>
      <c r="N5" s="380"/>
    </row>
    <row r="6" spans="1:24" s="66" customFormat="1" x14ac:dyDescent="0.3">
      <c r="A6" s="297" t="s">
        <v>45</v>
      </c>
      <c r="B6" s="59" t="s">
        <v>46</v>
      </c>
      <c r="C6" s="60">
        <v>2005</v>
      </c>
      <c r="D6" s="60">
        <v>2006</v>
      </c>
      <c r="E6" s="60">
        <v>2007</v>
      </c>
      <c r="F6" s="60">
        <v>2008</v>
      </c>
      <c r="G6" s="60">
        <v>2009</v>
      </c>
      <c r="H6" s="60">
        <v>2010</v>
      </c>
      <c r="I6" s="60">
        <v>2011</v>
      </c>
      <c r="J6" s="60">
        <v>2012</v>
      </c>
      <c r="K6" s="60">
        <v>2013</v>
      </c>
      <c r="L6" s="60">
        <v>2014</v>
      </c>
      <c r="M6" s="60">
        <v>2015</v>
      </c>
      <c r="N6" s="60">
        <v>2016</v>
      </c>
      <c r="O6" s="60">
        <v>2017</v>
      </c>
      <c r="P6" s="61">
        <v>2018</v>
      </c>
    </row>
    <row r="7" spans="1:24" s="66" customFormat="1" x14ac:dyDescent="0.3">
      <c r="A7" s="328"/>
      <c r="B7" s="65"/>
      <c r="C7" s="313">
        <f>'Protein intake'!$B$19/1000*365</f>
        <v>20.9145</v>
      </c>
      <c r="D7" s="313">
        <f>'Protein intake'!$B$19/1000*365</f>
        <v>20.9145</v>
      </c>
      <c r="E7" s="313">
        <f>'Protein intake'!$B$19/1000*365</f>
        <v>20.9145</v>
      </c>
      <c r="F7" s="313">
        <f>'Protein intake'!$B$19/1000*365</f>
        <v>20.9145</v>
      </c>
      <c r="G7" s="313">
        <f>'Protein intake'!$F$19/1000*365</f>
        <v>20.020249999999997</v>
      </c>
      <c r="H7" s="313">
        <f>'Protein intake'!$F$19/1000*365</f>
        <v>20.020249999999997</v>
      </c>
      <c r="I7" s="313">
        <f>'Protein intake'!$L$19/1000*365</f>
        <v>20.148000000000003</v>
      </c>
      <c r="J7" s="313">
        <f>'Protein intake'!$L$19/1000*365</f>
        <v>20.148000000000003</v>
      </c>
      <c r="K7" s="313">
        <f>'Protein intake'!$L$19/1000*365</f>
        <v>20.148000000000003</v>
      </c>
      <c r="L7" s="313">
        <f>'Protein intake'!$L$19/1000*365</f>
        <v>20.148000000000003</v>
      </c>
      <c r="M7" s="313">
        <f>'Protein intake'!$L$19/1000*365</f>
        <v>20.148000000000003</v>
      </c>
      <c r="N7" s="313">
        <f>'Protein intake'!$L$19/1000*365</f>
        <v>20.148000000000003</v>
      </c>
      <c r="O7" s="313">
        <f>'Protein intake'!$L$19/1000*365</f>
        <v>20.148000000000003</v>
      </c>
      <c r="P7" s="313">
        <f>'Protein intake'!$L$19/1000*365</f>
        <v>20.148000000000003</v>
      </c>
      <c r="Q7" s="494"/>
    </row>
    <row r="8" spans="1:24" s="66" customFormat="1" x14ac:dyDescent="0.3">
      <c r="A8" s="331"/>
      <c r="B8" s="69"/>
      <c r="C8" s="335"/>
      <c r="D8" s="69"/>
      <c r="E8" s="75"/>
      <c r="F8" s="75"/>
      <c r="G8" s="75"/>
      <c r="H8" s="75"/>
      <c r="I8" s="75"/>
      <c r="J8" s="75"/>
      <c r="N8" s="380"/>
    </row>
    <row r="9" spans="1:24" s="66" customFormat="1" x14ac:dyDescent="0.3">
      <c r="A9" s="331"/>
      <c r="B9" s="76"/>
      <c r="C9" s="76"/>
      <c r="D9" s="76"/>
      <c r="E9" s="70"/>
      <c r="F9" s="70"/>
      <c r="G9" s="70"/>
      <c r="H9" s="70"/>
      <c r="I9" s="70"/>
      <c r="J9" s="70"/>
      <c r="N9" s="380"/>
    </row>
    <row r="10" spans="1:24" s="63" customFormat="1" ht="30" customHeight="1" x14ac:dyDescent="0.3">
      <c r="A10" s="297" t="s">
        <v>335</v>
      </c>
      <c r="B10" s="59"/>
      <c r="C10" s="60">
        <v>2005</v>
      </c>
      <c r="D10" s="60">
        <v>2006</v>
      </c>
      <c r="E10" s="60">
        <v>2007</v>
      </c>
      <c r="F10" s="60">
        <v>2008</v>
      </c>
      <c r="G10" s="60">
        <v>2009</v>
      </c>
      <c r="H10" s="60">
        <v>2010</v>
      </c>
      <c r="I10" s="60">
        <v>2011</v>
      </c>
      <c r="J10" s="60">
        <v>2012</v>
      </c>
      <c r="K10" s="60">
        <v>2013</v>
      </c>
      <c r="L10" s="60">
        <v>2014</v>
      </c>
      <c r="M10" s="60">
        <v>2015</v>
      </c>
      <c r="N10" s="60">
        <v>2016</v>
      </c>
      <c r="O10" s="60">
        <v>2017</v>
      </c>
      <c r="P10" s="61">
        <v>2018</v>
      </c>
      <c r="Q10" s="66"/>
      <c r="R10" s="66"/>
      <c r="S10" s="66"/>
      <c r="T10" s="66"/>
      <c r="U10" s="66"/>
      <c r="V10" s="66"/>
      <c r="W10" s="66"/>
      <c r="X10" s="66"/>
    </row>
    <row r="11" spans="1:24" ht="15.75" customHeight="1" x14ac:dyDescent="0.3">
      <c r="A11" s="336"/>
      <c r="B11" s="78"/>
      <c r="C11" s="41">
        <v>0.16</v>
      </c>
      <c r="D11" s="41">
        <v>0.16</v>
      </c>
      <c r="E11" s="42">
        <v>0.16</v>
      </c>
      <c r="F11" s="42">
        <v>0.16</v>
      </c>
      <c r="G11" s="42">
        <v>0.16</v>
      </c>
      <c r="H11" s="42">
        <v>0.16</v>
      </c>
      <c r="I11" s="42">
        <v>0.16</v>
      </c>
      <c r="J11" s="42">
        <v>0.16</v>
      </c>
      <c r="K11" s="43">
        <v>0.16</v>
      </c>
      <c r="L11" s="43">
        <v>0.16</v>
      </c>
      <c r="M11" s="43">
        <v>0.16</v>
      </c>
      <c r="N11" s="43">
        <v>0.16</v>
      </c>
      <c r="O11" s="43">
        <v>0.16</v>
      </c>
      <c r="P11" s="43">
        <v>0.16</v>
      </c>
      <c r="Q11" s="494"/>
      <c r="R11" s="66"/>
      <c r="S11" s="66"/>
      <c r="T11" s="66"/>
      <c r="U11" s="66"/>
      <c r="V11" s="66"/>
      <c r="W11" s="66"/>
      <c r="X11" s="66"/>
    </row>
    <row r="12" spans="1:24" ht="15.75" customHeight="1" x14ac:dyDescent="0.3">
      <c r="A12" s="338"/>
      <c r="B12" s="76"/>
      <c r="C12" s="76"/>
      <c r="D12" s="76"/>
      <c r="E12" s="75"/>
      <c r="F12" s="75"/>
      <c r="G12" s="75"/>
      <c r="H12" s="75"/>
      <c r="I12" s="75"/>
      <c r="J12" s="75"/>
      <c r="N12" s="380"/>
      <c r="O12" s="66"/>
      <c r="P12" s="66"/>
      <c r="Q12" s="66"/>
      <c r="R12" s="66"/>
      <c r="S12" s="66"/>
      <c r="T12" s="66"/>
      <c r="U12" s="66"/>
      <c r="V12" s="66"/>
      <c r="W12" s="66"/>
      <c r="X12" s="66"/>
    </row>
    <row r="13" spans="1:24" x14ac:dyDescent="0.3">
      <c r="A13" s="338"/>
      <c r="B13" s="76"/>
      <c r="C13" s="76"/>
      <c r="D13" s="76"/>
      <c r="E13" s="75"/>
      <c r="F13" s="81"/>
      <c r="G13" s="81"/>
      <c r="H13" s="81"/>
      <c r="I13" s="81"/>
      <c r="J13" s="81"/>
      <c r="N13" s="380"/>
      <c r="O13" s="66"/>
      <c r="P13" s="66"/>
      <c r="Q13" s="66"/>
      <c r="R13" s="66"/>
      <c r="S13" s="66"/>
      <c r="T13" s="66"/>
      <c r="U13" s="66"/>
      <c r="V13" s="66"/>
      <c r="W13" s="66"/>
      <c r="X13" s="66"/>
    </row>
    <row r="14" spans="1:24" ht="33.6" x14ac:dyDescent="0.3">
      <c r="A14" s="297" t="s">
        <v>336</v>
      </c>
      <c r="B14" s="59"/>
      <c r="C14" s="60">
        <v>2005</v>
      </c>
      <c r="D14" s="60">
        <v>2006</v>
      </c>
      <c r="E14" s="60">
        <v>2007</v>
      </c>
      <c r="F14" s="60">
        <v>2008</v>
      </c>
      <c r="G14" s="60">
        <v>2009</v>
      </c>
      <c r="H14" s="60">
        <v>2010</v>
      </c>
      <c r="I14" s="60">
        <v>2011</v>
      </c>
      <c r="J14" s="60">
        <v>2012</v>
      </c>
      <c r="K14" s="60">
        <v>2013</v>
      </c>
      <c r="L14" s="60">
        <v>2014</v>
      </c>
      <c r="M14" s="60">
        <v>2015</v>
      </c>
      <c r="N14" s="60">
        <v>2016</v>
      </c>
      <c r="O14" s="60">
        <v>2017</v>
      </c>
      <c r="P14" s="61">
        <v>2018</v>
      </c>
      <c r="Q14" s="66"/>
      <c r="R14" s="66"/>
      <c r="S14" s="66"/>
      <c r="T14" s="66"/>
      <c r="U14" s="66"/>
      <c r="V14" s="66"/>
      <c r="W14" s="66"/>
      <c r="X14" s="66"/>
    </row>
    <row r="15" spans="1:24" ht="15.75" customHeight="1" x14ac:dyDescent="0.3">
      <c r="A15" s="336"/>
      <c r="B15" s="78"/>
      <c r="C15" s="74">
        <v>1.4</v>
      </c>
      <c r="D15" s="74">
        <v>1.4</v>
      </c>
      <c r="E15" s="74">
        <v>1.4</v>
      </c>
      <c r="F15" s="74">
        <v>1.4</v>
      </c>
      <c r="G15" s="74">
        <v>1.4</v>
      </c>
      <c r="H15" s="74">
        <v>1.4</v>
      </c>
      <c r="I15" s="74">
        <v>1.4</v>
      </c>
      <c r="J15" s="74">
        <v>1.4</v>
      </c>
      <c r="K15" s="145">
        <v>1.4</v>
      </c>
      <c r="L15" s="145">
        <v>1.4</v>
      </c>
      <c r="M15" s="145">
        <v>1.4</v>
      </c>
      <c r="N15" s="145">
        <v>1.4</v>
      </c>
      <c r="O15" s="145">
        <v>1.4</v>
      </c>
      <c r="P15" s="145">
        <v>1.4</v>
      </c>
      <c r="Q15" s="529"/>
      <c r="R15" s="66"/>
      <c r="S15" s="66"/>
      <c r="T15" s="66"/>
      <c r="U15" s="66"/>
      <c r="V15" s="66"/>
      <c r="W15" s="66"/>
      <c r="X15" s="66"/>
    </row>
    <row r="16" spans="1:24" ht="15.75" customHeight="1" x14ac:dyDescent="0.3">
      <c r="A16" s="338"/>
      <c r="B16" s="76"/>
      <c r="C16" s="76"/>
      <c r="D16" s="76"/>
      <c r="E16" s="75"/>
      <c r="F16" s="75"/>
      <c r="G16" s="75"/>
      <c r="H16" s="75"/>
      <c r="I16" s="75"/>
      <c r="J16" s="75"/>
      <c r="N16" s="380"/>
      <c r="O16" s="66"/>
      <c r="P16" s="66"/>
      <c r="Q16" s="66"/>
      <c r="R16" s="66"/>
      <c r="S16" s="66"/>
      <c r="T16" s="66"/>
      <c r="U16" s="66"/>
      <c r="V16" s="66"/>
      <c r="W16" s="66"/>
      <c r="X16" s="66"/>
    </row>
    <row r="17" spans="1:17" x14ac:dyDescent="0.3">
      <c r="A17" s="338"/>
      <c r="B17" s="76"/>
      <c r="C17" s="76"/>
      <c r="D17" s="76"/>
      <c r="E17" s="82"/>
      <c r="F17" s="82"/>
      <c r="G17" s="82"/>
      <c r="H17" s="82"/>
      <c r="I17" s="82"/>
      <c r="J17" s="82"/>
      <c r="N17" s="55"/>
    </row>
    <row r="18" spans="1:17" s="63" customFormat="1" ht="51.6" x14ac:dyDescent="0.3">
      <c r="A18" s="297" t="s">
        <v>337</v>
      </c>
      <c r="B18" s="59"/>
      <c r="C18" s="60">
        <v>2005</v>
      </c>
      <c r="D18" s="60">
        <v>2006</v>
      </c>
      <c r="E18" s="60">
        <v>2007</v>
      </c>
      <c r="F18" s="60">
        <v>2008</v>
      </c>
      <c r="G18" s="60">
        <v>2009</v>
      </c>
      <c r="H18" s="60">
        <v>2010</v>
      </c>
      <c r="I18" s="60">
        <v>2011</v>
      </c>
      <c r="J18" s="60">
        <v>2012</v>
      </c>
      <c r="K18" s="60">
        <v>2013</v>
      </c>
      <c r="L18" s="60">
        <v>2014</v>
      </c>
      <c r="M18" s="60">
        <v>2015</v>
      </c>
      <c r="N18" s="60">
        <v>2016</v>
      </c>
      <c r="O18" s="60">
        <v>2017</v>
      </c>
      <c r="P18" s="61">
        <v>2018</v>
      </c>
    </row>
    <row r="19" spans="1:17" x14ac:dyDescent="0.3">
      <c r="A19" s="336"/>
      <c r="B19" s="78"/>
      <c r="C19" s="41">
        <v>1.25</v>
      </c>
      <c r="D19" s="41">
        <v>1.25</v>
      </c>
      <c r="E19" s="42">
        <v>1.25</v>
      </c>
      <c r="F19" s="42">
        <v>1.25</v>
      </c>
      <c r="G19" s="42">
        <v>1.25</v>
      </c>
      <c r="H19" s="42">
        <v>1.25</v>
      </c>
      <c r="I19" s="42">
        <v>1.25</v>
      </c>
      <c r="J19" s="42">
        <v>1.25</v>
      </c>
      <c r="K19" s="43">
        <v>1.25</v>
      </c>
      <c r="L19" s="43">
        <v>1.25</v>
      </c>
      <c r="M19" s="43">
        <v>1.25</v>
      </c>
      <c r="N19" s="43">
        <v>1.25</v>
      </c>
      <c r="O19" s="43">
        <v>1.25</v>
      </c>
      <c r="P19" s="43">
        <v>1.25</v>
      </c>
      <c r="Q19" s="466"/>
    </row>
    <row r="20" spans="1:17" x14ac:dyDescent="0.3">
      <c r="A20" s="338"/>
      <c r="B20" s="76"/>
      <c r="C20" s="76"/>
      <c r="D20" s="76"/>
      <c r="E20" s="75"/>
      <c r="F20" s="75"/>
      <c r="G20" s="75"/>
      <c r="H20" s="75"/>
      <c r="I20" s="75"/>
      <c r="J20" s="75"/>
      <c r="N20" s="55"/>
    </row>
    <row r="21" spans="1:17" x14ac:dyDescent="0.3">
      <c r="A21" s="338"/>
      <c r="B21" s="76"/>
      <c r="C21" s="76"/>
      <c r="D21" s="76"/>
      <c r="E21" s="82"/>
      <c r="F21" s="82"/>
      <c r="G21" s="82"/>
      <c r="H21" s="82"/>
      <c r="I21" s="82"/>
      <c r="J21" s="82"/>
      <c r="N21" s="55"/>
    </row>
    <row r="22" spans="1:17" s="49" customFormat="1" ht="15.75" customHeight="1" x14ac:dyDescent="0.3">
      <c r="A22" s="297" t="s">
        <v>338</v>
      </c>
      <c r="B22" s="298"/>
      <c r="C22" s="50"/>
      <c r="D22" s="50"/>
      <c r="E22" s="91"/>
      <c r="F22" s="91"/>
      <c r="G22" s="91"/>
      <c r="H22" s="91"/>
      <c r="I22" s="91"/>
      <c r="J22" s="91"/>
      <c r="N22" s="89"/>
    </row>
    <row r="23" spans="1:17" s="49" customFormat="1" ht="15.75" customHeight="1" x14ac:dyDescent="0.3">
      <c r="A23" s="94">
        <v>0</v>
      </c>
      <c r="B23" s="93" t="s">
        <v>47</v>
      </c>
      <c r="C23" s="50"/>
      <c r="D23" s="50"/>
      <c r="E23" s="51"/>
      <c r="F23" s="48"/>
      <c r="G23" s="48"/>
      <c r="H23" s="48"/>
      <c r="I23" s="48"/>
      <c r="J23" s="48"/>
      <c r="N23" s="89"/>
    </row>
    <row r="24" spans="1:17" s="49" customFormat="1" ht="15.75" customHeight="1" x14ac:dyDescent="0.3">
      <c r="A24" s="339"/>
      <c r="B24" s="50"/>
      <c r="C24" s="50"/>
      <c r="D24" s="50"/>
      <c r="E24" s="51"/>
      <c r="F24" s="48"/>
      <c r="G24" s="48"/>
      <c r="H24" s="48"/>
      <c r="I24" s="48"/>
      <c r="J24" s="48"/>
      <c r="N24" s="89"/>
    </row>
    <row r="25" spans="1:17" s="49" customFormat="1" ht="15.75" customHeight="1" x14ac:dyDescent="0.3">
      <c r="A25" s="339"/>
      <c r="B25" s="50"/>
      <c r="C25" s="50"/>
      <c r="D25" s="50"/>
      <c r="E25" s="51"/>
      <c r="F25" s="48"/>
      <c r="G25" s="48"/>
      <c r="H25" s="48"/>
      <c r="I25" s="48"/>
      <c r="J25" s="48"/>
      <c r="N25" s="89"/>
    </row>
    <row r="26" spans="1:17" ht="33.6" x14ac:dyDescent="0.3">
      <c r="A26" s="297" t="s">
        <v>339</v>
      </c>
      <c r="B26" s="115" t="s">
        <v>47</v>
      </c>
      <c r="C26" s="60">
        <v>2005</v>
      </c>
      <c r="D26" s="60">
        <v>2006</v>
      </c>
      <c r="E26" s="60">
        <v>2007</v>
      </c>
      <c r="F26" s="60">
        <v>2008</v>
      </c>
      <c r="G26" s="60">
        <v>2009</v>
      </c>
      <c r="H26" s="60">
        <v>2010</v>
      </c>
      <c r="I26" s="60">
        <v>2011</v>
      </c>
      <c r="J26" s="60">
        <v>2012</v>
      </c>
      <c r="K26" s="60">
        <v>2013</v>
      </c>
      <c r="L26" s="60">
        <v>2014</v>
      </c>
      <c r="M26" s="60">
        <v>2015</v>
      </c>
      <c r="N26" s="60">
        <v>2016</v>
      </c>
      <c r="O26" s="60">
        <v>2017</v>
      </c>
      <c r="P26" s="61">
        <v>2018</v>
      </c>
    </row>
    <row r="27" spans="1:17" s="49" customFormat="1" x14ac:dyDescent="0.3">
      <c r="A27" s="340"/>
      <c r="B27" s="84"/>
      <c r="C27" s="315">
        <f>(C3*C7*C11*C15*C19)-$A$23</f>
        <v>126819908.190192</v>
      </c>
      <c r="D27" s="315">
        <f t="shared" ref="D27:L27" si="0">(D3*D7*D11*D15*D19)-$A$23</f>
        <v>130810715.28399004</v>
      </c>
      <c r="E27" s="315">
        <f t="shared" si="0"/>
        <v>134801522.37778804</v>
      </c>
      <c r="F27" s="315">
        <f t="shared" si="0"/>
        <v>138792329.47158602</v>
      </c>
      <c r="G27" s="315">
        <f t="shared" si="0"/>
        <v>136678098.43998802</v>
      </c>
      <c r="H27" s="315">
        <f t="shared" si="0"/>
        <v>140498268.93029901</v>
      </c>
      <c r="I27" s="315">
        <f t="shared" si="0"/>
        <v>145239341.03952003</v>
      </c>
      <c r="J27" s="315">
        <f t="shared" si="0"/>
        <v>150467913.58459669</v>
      </c>
      <c r="K27" s="315">
        <f t="shared" si="0"/>
        <v>155696486.12967336</v>
      </c>
      <c r="L27" s="315">
        <f t="shared" si="0"/>
        <v>160925058.67475003</v>
      </c>
      <c r="M27" s="315">
        <f>(M3*M7*M11*M15*M19)-$A$23</f>
        <v>166153631.21982667</v>
      </c>
      <c r="N27" s="315">
        <f t="shared" ref="N27:P27" si="1">(N3*N7*N11*N15*N19)-$A$23</f>
        <v>171382203.76490337</v>
      </c>
      <c r="O27" s="315">
        <f t="shared" si="1"/>
        <v>176610776.30998001</v>
      </c>
      <c r="P27" s="315">
        <f t="shared" si="1"/>
        <v>181839348.8550567</v>
      </c>
      <c r="Q27" s="465"/>
    </row>
    <row r="28" spans="1:17" s="49" customFormat="1" x14ac:dyDescent="0.3">
      <c r="A28" s="341"/>
      <c r="B28" s="85"/>
      <c r="C28" s="85"/>
      <c r="D28" s="85"/>
      <c r="E28" s="86"/>
      <c r="F28" s="86"/>
      <c r="G28" s="86"/>
      <c r="H28" s="86"/>
      <c r="I28" s="86"/>
      <c r="J28" s="86"/>
      <c r="N28" s="89"/>
    </row>
    <row r="29" spans="1:17" s="49" customFormat="1" x14ac:dyDescent="0.3">
      <c r="A29" s="341"/>
      <c r="B29" s="85"/>
      <c r="C29" s="85"/>
      <c r="D29" s="85"/>
      <c r="E29" s="87"/>
      <c r="F29" s="87"/>
      <c r="G29" s="87"/>
      <c r="H29" s="87"/>
      <c r="I29" s="87"/>
      <c r="J29" s="87"/>
      <c r="N29" s="89"/>
    </row>
    <row r="30" spans="1:17" ht="33.6" x14ac:dyDescent="0.3">
      <c r="A30" s="297" t="s">
        <v>340</v>
      </c>
      <c r="B30" s="59" t="s">
        <v>48</v>
      </c>
      <c r="C30" s="60">
        <v>2005</v>
      </c>
      <c r="D30" s="60">
        <v>2006</v>
      </c>
      <c r="E30" s="60">
        <v>2007</v>
      </c>
      <c r="F30" s="60">
        <v>2008</v>
      </c>
      <c r="G30" s="60">
        <v>2009</v>
      </c>
      <c r="H30" s="60">
        <v>2010</v>
      </c>
      <c r="I30" s="60">
        <v>2011</v>
      </c>
      <c r="J30" s="60">
        <v>2012</v>
      </c>
      <c r="K30" s="60">
        <v>2013</v>
      </c>
      <c r="L30" s="60">
        <v>2014</v>
      </c>
      <c r="M30" s="60">
        <v>2015</v>
      </c>
      <c r="N30" s="60">
        <v>2016</v>
      </c>
      <c r="O30" s="60">
        <v>2017</v>
      </c>
      <c r="P30" s="61">
        <v>2018</v>
      </c>
    </row>
    <row r="31" spans="1:17" s="49" customFormat="1" x14ac:dyDescent="0.3">
      <c r="A31" s="342"/>
      <c r="B31" s="343"/>
      <c r="C31" s="315">
        <v>5.0000000000000001E-3</v>
      </c>
      <c r="D31" s="315">
        <v>5.0000000000000001E-3</v>
      </c>
      <c r="E31" s="315">
        <v>5.0000000000000001E-3</v>
      </c>
      <c r="F31" s="315">
        <v>5.0000000000000001E-3</v>
      </c>
      <c r="G31" s="315">
        <v>5.0000000000000001E-3</v>
      </c>
      <c r="H31" s="315">
        <v>5.0000000000000001E-3</v>
      </c>
      <c r="I31" s="315">
        <v>5.0000000000000001E-3</v>
      </c>
      <c r="J31" s="315">
        <v>5.0000000000000001E-3</v>
      </c>
      <c r="K31" s="315">
        <v>5.0000000000000001E-3</v>
      </c>
      <c r="L31" s="315">
        <v>5.0000000000000001E-3</v>
      </c>
      <c r="M31" s="315">
        <v>5.0000000000000001E-3</v>
      </c>
      <c r="N31" s="315">
        <v>5.0000000000000001E-3</v>
      </c>
      <c r="O31" s="315">
        <v>5.0000000000000001E-3</v>
      </c>
      <c r="P31" s="315">
        <v>5.0000000000000001E-3</v>
      </c>
      <c r="Q31" s="465"/>
    </row>
    <row r="32" spans="1:17" s="49" customFormat="1" x14ac:dyDescent="0.3">
      <c r="A32" s="344"/>
      <c r="B32" s="90"/>
      <c r="C32" s="90"/>
      <c r="D32" s="90"/>
      <c r="E32" s="86"/>
      <c r="F32" s="86"/>
      <c r="G32" s="86"/>
      <c r="H32" s="86"/>
      <c r="I32" s="86"/>
      <c r="J32" s="86"/>
      <c r="N32" s="89"/>
    </row>
    <row r="33" spans="1:17" s="49" customFormat="1" ht="15.75" customHeight="1" x14ac:dyDescent="0.3">
      <c r="A33" s="344"/>
      <c r="B33" s="89"/>
      <c r="C33" s="89"/>
      <c r="D33" s="89"/>
      <c r="E33" s="51"/>
      <c r="F33" s="51"/>
      <c r="G33" s="51"/>
      <c r="H33" s="51"/>
      <c r="I33" s="51"/>
      <c r="J33" s="51"/>
      <c r="N33" s="89"/>
    </row>
    <row r="34" spans="1:17" s="49" customFormat="1" ht="15" customHeight="1" x14ac:dyDescent="0.3">
      <c r="A34" s="345" t="s">
        <v>49</v>
      </c>
      <c r="B34" s="346"/>
      <c r="C34" s="346"/>
      <c r="D34" s="346"/>
      <c r="E34" s="51"/>
      <c r="F34" s="51"/>
      <c r="G34" s="51"/>
      <c r="H34" s="51"/>
      <c r="I34" s="51"/>
      <c r="J34" s="51"/>
      <c r="N34" s="89"/>
    </row>
    <row r="35" spans="1:17" s="49" customFormat="1" x14ac:dyDescent="0.3">
      <c r="A35" s="347">
        <f>44/28</f>
        <v>1.5714285714285714</v>
      </c>
      <c r="B35" s="85"/>
      <c r="C35" s="85"/>
      <c r="D35" s="85"/>
      <c r="E35" s="51"/>
      <c r="F35" s="51"/>
      <c r="G35" s="51"/>
      <c r="H35" s="51"/>
      <c r="I35" s="51"/>
      <c r="J35" s="51"/>
      <c r="N35" s="89"/>
    </row>
    <row r="36" spans="1:17" s="49" customFormat="1" x14ac:dyDescent="0.3">
      <c r="A36" s="97"/>
      <c r="B36" s="89"/>
      <c r="C36" s="89"/>
      <c r="D36" s="89"/>
      <c r="E36" s="51"/>
      <c r="F36" s="51"/>
      <c r="G36" s="51"/>
      <c r="H36" s="51"/>
      <c r="I36" s="51"/>
      <c r="J36" s="51"/>
      <c r="N36" s="89"/>
    </row>
    <row r="37" spans="1:17" s="49" customFormat="1" x14ac:dyDescent="0.3">
      <c r="A37" s="344"/>
      <c r="B37" s="90"/>
      <c r="C37" s="90"/>
      <c r="D37" s="90"/>
      <c r="E37" s="51"/>
      <c r="F37" s="51"/>
      <c r="G37" s="51"/>
      <c r="H37" s="51"/>
      <c r="I37" s="51"/>
      <c r="J37" s="51"/>
      <c r="N37" s="89"/>
    </row>
    <row r="38" spans="1:17" ht="47.25" customHeight="1" x14ac:dyDescent="0.3">
      <c r="A38" s="681" t="s">
        <v>360</v>
      </c>
      <c r="B38" s="682"/>
      <c r="C38" s="60">
        <v>2005</v>
      </c>
      <c r="D38" s="60">
        <v>2006</v>
      </c>
      <c r="E38" s="348">
        <v>2007</v>
      </c>
      <c r="F38" s="348">
        <v>2008</v>
      </c>
      <c r="G38" s="348">
        <v>2009</v>
      </c>
      <c r="H38" s="348">
        <v>2010</v>
      </c>
      <c r="I38" s="348">
        <v>2011</v>
      </c>
      <c r="J38" s="348">
        <v>2012</v>
      </c>
      <c r="K38" s="60">
        <v>2013</v>
      </c>
      <c r="L38" s="60">
        <v>2014</v>
      </c>
      <c r="M38" s="60">
        <v>2015</v>
      </c>
      <c r="N38" s="60">
        <v>2016</v>
      </c>
      <c r="O38" s="60">
        <v>2017</v>
      </c>
      <c r="P38" s="61">
        <v>2018</v>
      </c>
    </row>
    <row r="39" spans="1:17" x14ac:dyDescent="0.3">
      <c r="A39" s="328"/>
      <c r="B39" s="65"/>
      <c r="C39" s="349">
        <f>C27*C31*$A$35/10^3</f>
        <v>996.44213578007998</v>
      </c>
      <c r="D39" s="349">
        <f t="shared" ref="D39:L39" si="2">D27*D31*$A$35/10^3</f>
        <v>1027.7984772313505</v>
      </c>
      <c r="E39" s="349">
        <f t="shared" si="2"/>
        <v>1059.1548186826203</v>
      </c>
      <c r="F39" s="349">
        <f t="shared" si="2"/>
        <v>1090.5111601338901</v>
      </c>
      <c r="G39" s="349">
        <f t="shared" si="2"/>
        <v>1073.8993448856204</v>
      </c>
      <c r="H39" s="349">
        <f t="shared" si="2"/>
        <v>1103.9149701666352</v>
      </c>
      <c r="I39" s="349">
        <f t="shared" si="2"/>
        <v>1141.1662510248004</v>
      </c>
      <c r="J39" s="349">
        <f t="shared" si="2"/>
        <v>1182.2478924504026</v>
      </c>
      <c r="K39" s="349">
        <f t="shared" si="2"/>
        <v>1223.3295338760049</v>
      </c>
      <c r="L39" s="349">
        <f t="shared" si="2"/>
        <v>1264.4111753016075</v>
      </c>
      <c r="M39" s="349">
        <f>M27*M31*$A$35/10^3</f>
        <v>1305.4928167272094</v>
      </c>
      <c r="N39" s="349">
        <f t="shared" ref="N39:P39" si="3">N27*N31*$A$35/10^3</f>
        <v>1346.574458152812</v>
      </c>
      <c r="O39" s="349">
        <f t="shared" si="3"/>
        <v>1387.6560995784143</v>
      </c>
      <c r="P39" s="349">
        <f t="shared" si="3"/>
        <v>1428.7377410040169</v>
      </c>
      <c r="Q39" s="466"/>
    </row>
    <row r="40" spans="1:17" x14ac:dyDescent="0.3">
      <c r="A40" s="331"/>
      <c r="B40" s="69"/>
      <c r="C40" s="69"/>
      <c r="D40" s="69"/>
      <c r="E40" s="121"/>
      <c r="F40" s="121"/>
      <c r="G40" s="121"/>
      <c r="H40" s="121"/>
      <c r="I40" s="121"/>
      <c r="J40" s="121"/>
      <c r="N40" s="55"/>
    </row>
    <row r="41" spans="1:17" x14ac:dyDescent="0.3">
      <c r="N41" s="55"/>
    </row>
    <row r="42" spans="1:17" ht="47.25" customHeight="1" x14ac:dyDescent="0.3">
      <c r="A42" s="681" t="s">
        <v>113</v>
      </c>
      <c r="B42" s="682"/>
      <c r="C42" s="351">
        <v>2005</v>
      </c>
      <c r="D42" s="352">
        <v>2006</v>
      </c>
      <c r="E42" s="348">
        <v>2007</v>
      </c>
      <c r="F42" s="348">
        <v>2008</v>
      </c>
      <c r="G42" s="348">
        <v>2009</v>
      </c>
      <c r="H42" s="348">
        <v>2010</v>
      </c>
      <c r="I42" s="348">
        <v>2011</v>
      </c>
      <c r="J42" s="348">
        <v>2012</v>
      </c>
      <c r="K42" s="60">
        <v>2013</v>
      </c>
      <c r="L42" s="60">
        <v>2014</v>
      </c>
      <c r="M42" s="60">
        <v>2015</v>
      </c>
      <c r="N42" s="60">
        <v>2016</v>
      </c>
      <c r="O42" s="60">
        <v>2017</v>
      </c>
      <c r="P42" s="61">
        <v>2018</v>
      </c>
    </row>
    <row r="43" spans="1:17" x14ac:dyDescent="0.3">
      <c r="A43" s="328"/>
      <c r="B43" s="65"/>
      <c r="C43" s="118">
        <f>C39*310</f>
        <v>308897.06209182477</v>
      </c>
      <c r="D43" s="118">
        <f>D39*310</f>
        <v>318617.52794171864</v>
      </c>
      <c r="E43" s="118">
        <f>E39*310</f>
        <v>328337.99379161227</v>
      </c>
      <c r="F43" s="118">
        <f t="shared" ref="F43:L43" si="4">F39*310</f>
        <v>338058.45964150596</v>
      </c>
      <c r="G43" s="118">
        <f t="shared" si="4"/>
        <v>332908.79691454233</v>
      </c>
      <c r="H43" s="118">
        <f t="shared" si="4"/>
        <v>342213.6407516569</v>
      </c>
      <c r="I43" s="118">
        <f t="shared" si="4"/>
        <v>353761.53781768813</v>
      </c>
      <c r="J43" s="118">
        <f t="shared" si="4"/>
        <v>366496.84665962477</v>
      </c>
      <c r="K43" s="118">
        <f t="shared" si="4"/>
        <v>379232.15550156153</v>
      </c>
      <c r="L43" s="118">
        <f t="shared" si="4"/>
        <v>391967.46434349834</v>
      </c>
      <c r="M43" s="118">
        <f>M39*310</f>
        <v>404702.77318543493</v>
      </c>
      <c r="N43" s="118">
        <f t="shared" ref="N43:P43" si="5">N39*310</f>
        <v>417438.08202737174</v>
      </c>
      <c r="O43" s="118">
        <f t="shared" si="5"/>
        <v>430173.39086930844</v>
      </c>
      <c r="P43" s="118">
        <f t="shared" si="5"/>
        <v>442908.69971124525</v>
      </c>
      <c r="Q43" s="466"/>
    </row>
    <row r="44" spans="1:17" x14ac:dyDescent="0.3">
      <c r="E44" s="354"/>
      <c r="G44" s="354"/>
    </row>
    <row r="46" spans="1:17" x14ac:dyDescent="0.3">
      <c r="A46" s="122"/>
      <c r="C46" s="50"/>
      <c r="D46" s="50"/>
    </row>
    <row r="47" spans="1:17" x14ac:dyDescent="0.3">
      <c r="A47" s="122"/>
      <c r="C47" s="124"/>
      <c r="D47" s="124"/>
    </row>
    <row r="48" spans="1:17" x14ac:dyDescent="0.3">
      <c r="A48" s="122"/>
      <c r="C48" s="355"/>
      <c r="D48" s="355"/>
    </row>
  </sheetData>
  <mergeCells count="2">
    <mergeCell ref="A38:B38"/>
    <mergeCell ref="A42:B42"/>
  </mergeCells>
  <pageMargins left="0.25" right="0.25" top="0.75" bottom="0.75" header="0.3" footer="0.3"/>
  <pageSetup paperSize="9" scale="51" fitToHeight="0" orientation="landscape" horizontalDpi="4294967293" verticalDpi="4294967293"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FFC000"/>
    <pageSetUpPr fitToPage="1"/>
  </sheetPr>
  <dimension ref="A1:Z83"/>
  <sheetViews>
    <sheetView topLeftCell="A73" zoomScale="85" zoomScaleNormal="85" zoomScalePageLayoutView="70" workbookViewId="0">
      <selection activeCell="H73" sqref="H73"/>
    </sheetView>
  </sheetViews>
  <sheetFormatPr defaultColWidth="8.6640625" defaultRowHeight="15.6" x14ac:dyDescent="0.3"/>
  <cols>
    <col min="1" max="1" width="41" style="57" customWidth="1"/>
    <col min="2" max="2" width="20" style="122" customWidth="1"/>
    <col min="3" max="3" width="27" style="122" customWidth="1"/>
    <col min="4" max="4" width="29.6640625" style="122" customWidth="1"/>
    <col min="5" max="5" width="25.6640625" style="122" customWidth="1"/>
    <col min="6" max="12" width="25.6640625" style="57" customWidth="1"/>
    <col min="13" max="13" width="24.6640625" style="57" bestFit="1" customWidth="1"/>
    <col min="14" max="15" width="21.6640625" style="57" customWidth="1"/>
    <col min="16" max="16" width="22" style="57" customWidth="1"/>
    <col min="17" max="17" width="18.6640625" style="57" customWidth="1"/>
    <col min="18" max="18" width="19.33203125" style="57" bestFit="1" customWidth="1"/>
    <col min="19" max="19" width="19.33203125" style="57" customWidth="1"/>
    <col min="20" max="20" width="18" style="57" customWidth="1"/>
    <col min="21" max="21" width="18.5546875" style="57" customWidth="1"/>
    <col min="22" max="22" width="18.88671875" style="57" customWidth="1"/>
    <col min="23" max="23" width="19.5546875" style="57" customWidth="1"/>
    <col min="24" max="194" width="8.6640625" style="57" customWidth="1"/>
    <col min="195" max="195" width="43.44140625" style="57" customWidth="1"/>
    <col min="196" max="202" width="18.6640625" style="57" customWidth="1"/>
    <col min="203" max="203" width="15.44140625" style="57" customWidth="1"/>
    <col min="204" max="204" width="12.33203125" style="57" customWidth="1"/>
    <col min="205" max="205" width="14.33203125" style="57" customWidth="1"/>
    <col min="206" max="206" width="12.33203125" style="57" customWidth="1"/>
    <col min="207" max="207" width="12.6640625" style="57" customWidth="1"/>
    <col min="208" max="209" width="12.44140625" style="57" customWidth="1"/>
    <col min="210" max="210" width="12.33203125" style="57" customWidth="1"/>
    <col min="211" max="216" width="11.44140625" style="57" bestFit="1" customWidth="1"/>
    <col min="217" max="217" width="13.6640625" style="57" bestFit="1" customWidth="1"/>
    <col min="218" max="222" width="11.44140625" style="57" bestFit="1" customWidth="1"/>
    <col min="223" max="223" width="11.6640625" style="57" customWidth="1"/>
    <col min="224" max="224" width="13.44140625" style="57" bestFit="1" customWidth="1"/>
    <col min="225" max="226" width="11.44140625" style="57" bestFit="1" customWidth="1"/>
    <col min="227" max="227" width="13.6640625" style="57" bestFit="1" customWidth="1"/>
    <col min="228" max="233" width="11.44140625" style="57" bestFit="1" customWidth="1"/>
    <col min="234" max="236" width="11.33203125" style="57" bestFit="1" customWidth="1"/>
    <col min="237" max="237" width="13.6640625" style="57" bestFit="1" customWidth="1"/>
    <col min="238" max="242" width="11.33203125" style="57" bestFit="1" customWidth="1"/>
    <col min="243" max="243" width="13.44140625" style="57" customWidth="1"/>
    <col min="244" max="244" width="11.33203125" style="57" bestFit="1" customWidth="1"/>
    <col min="245" max="245" width="15.33203125" style="57" customWidth="1"/>
    <col min="246" max="246" width="13.33203125" style="57" customWidth="1"/>
    <col min="247" max="247" width="15.6640625" style="57" customWidth="1"/>
    <col min="248" max="248" width="14.6640625" style="57" customWidth="1"/>
    <col min="249" max="249" width="19.33203125" style="57" customWidth="1"/>
    <col min="250" max="250" width="14" style="57" customWidth="1"/>
    <col min="251" max="251" width="15.6640625" style="57" customWidth="1"/>
    <col min="252" max="252" width="17" style="57" customWidth="1"/>
    <col min="253" max="253" width="16.33203125" style="57" customWidth="1"/>
    <col min="254" max="254" width="17.33203125" style="57" customWidth="1"/>
    <col min="255" max="16384" width="8.6640625" style="57"/>
  </cols>
  <sheetData>
    <row r="1" spans="1:22" x14ac:dyDescent="0.3">
      <c r="A1" s="55"/>
      <c r="B1" s="56"/>
      <c r="C1" s="56"/>
      <c r="D1" s="56"/>
      <c r="E1" s="56"/>
      <c r="F1" s="55"/>
      <c r="G1" s="55"/>
      <c r="H1" s="55"/>
      <c r="I1" s="55"/>
      <c r="J1" s="55"/>
      <c r="K1" s="55"/>
    </row>
    <row r="2" spans="1:22" s="63" customFormat="1" ht="16.2" x14ac:dyDescent="0.35">
      <c r="A2" s="58" t="s">
        <v>198</v>
      </c>
      <c r="B2" s="59" t="s">
        <v>146</v>
      </c>
      <c r="C2" s="60">
        <v>2005</v>
      </c>
      <c r="D2" s="60">
        <v>2006</v>
      </c>
      <c r="E2" s="60">
        <v>2007</v>
      </c>
      <c r="F2" s="60">
        <v>2008</v>
      </c>
      <c r="G2" s="60">
        <v>2009</v>
      </c>
      <c r="H2" s="60">
        <v>2010</v>
      </c>
      <c r="I2" s="60">
        <v>2011</v>
      </c>
      <c r="J2" s="60">
        <v>2012</v>
      </c>
      <c r="K2" s="60">
        <v>2013</v>
      </c>
      <c r="L2" s="60">
        <v>2014</v>
      </c>
      <c r="M2" s="60">
        <v>2015</v>
      </c>
      <c r="N2" s="60">
        <v>2016</v>
      </c>
      <c r="O2" s="60">
        <v>2017</v>
      </c>
      <c r="P2" s="61">
        <v>2018</v>
      </c>
      <c r="Q2" s="62"/>
      <c r="R2" s="62"/>
      <c r="S2" s="62"/>
    </row>
    <row r="3" spans="1:22" s="66" customFormat="1" ht="16.2" x14ac:dyDescent="0.35">
      <c r="A3" s="64"/>
      <c r="B3" s="65"/>
      <c r="C3" s="309">
        <f>'State population'!G16</f>
        <v>22827323.200000003</v>
      </c>
      <c r="D3" s="309">
        <f>'State population'!H16</f>
        <v>23248013.000000004</v>
      </c>
      <c r="E3" s="309">
        <f>'State population'!I16</f>
        <v>23668702.800000004</v>
      </c>
      <c r="F3" s="309">
        <f>'State population'!J16</f>
        <v>24089392.600000005</v>
      </c>
      <c r="G3" s="309">
        <f>'State population'!K16</f>
        <v>24510082.400000006</v>
      </c>
      <c r="H3" s="309">
        <f>'State population'!L16</f>
        <v>24930772.200000007</v>
      </c>
      <c r="I3" s="309">
        <f>'State population'!M16</f>
        <v>25351462</v>
      </c>
      <c r="J3" s="309">
        <f>'State population'!N16</f>
        <v>25855851.756085187</v>
      </c>
      <c r="K3" s="309">
        <f>'State population'!O16</f>
        <v>26360241.512170374</v>
      </c>
      <c r="L3" s="309">
        <f>'State population'!P16</f>
        <v>26864631.268255562</v>
      </c>
      <c r="M3" s="309">
        <f>'State population'!Q16</f>
        <v>27369021.024340749</v>
      </c>
      <c r="N3" s="309">
        <f>'State population'!R16</f>
        <v>27883446.060680922</v>
      </c>
      <c r="O3" s="309">
        <f>'State population'!S16</f>
        <v>28407906.377276085</v>
      </c>
      <c r="P3" s="309">
        <f>'State population'!T16</f>
        <v>28942401.974126235</v>
      </c>
      <c r="Q3" s="487"/>
      <c r="R3" s="62"/>
      <c r="S3" s="62"/>
    </row>
    <row r="4" spans="1:22" s="66" customFormat="1" ht="16.2" x14ac:dyDescent="0.35">
      <c r="A4" s="68"/>
      <c r="B4" s="69"/>
      <c r="C4" s="311"/>
      <c r="E4" s="67"/>
      <c r="F4" s="67"/>
      <c r="G4" s="67"/>
      <c r="H4" s="136"/>
      <c r="I4" s="67"/>
      <c r="J4" s="67"/>
      <c r="K4" s="67"/>
      <c r="L4" s="67"/>
      <c r="M4" s="67"/>
      <c r="N4" s="62"/>
      <c r="O4" s="62"/>
      <c r="P4" s="62"/>
      <c r="Q4" s="62"/>
      <c r="R4" s="62"/>
      <c r="S4" s="62"/>
    </row>
    <row r="5" spans="1:22" s="66" customFormat="1" ht="16.2" x14ac:dyDescent="0.35">
      <c r="A5" s="68"/>
      <c r="B5" s="69"/>
      <c r="C5" s="135"/>
      <c r="E5" s="70"/>
      <c r="F5" s="70"/>
      <c r="G5" s="71"/>
      <c r="H5" s="71"/>
      <c r="I5" s="72"/>
      <c r="J5" s="70"/>
      <c r="N5" s="62"/>
      <c r="O5" s="62"/>
      <c r="P5" s="62"/>
      <c r="Q5" s="62"/>
      <c r="R5" s="62"/>
      <c r="S5" s="62"/>
      <c r="V5" s="73"/>
    </row>
    <row r="6" spans="1:22" s="66" customFormat="1" ht="16.2" x14ac:dyDescent="0.35">
      <c r="A6" s="58" t="s">
        <v>19</v>
      </c>
      <c r="B6" s="59" t="s">
        <v>1</v>
      </c>
      <c r="C6" s="60">
        <v>2005</v>
      </c>
      <c r="D6" s="60">
        <v>2006</v>
      </c>
      <c r="E6" s="60">
        <v>2007</v>
      </c>
      <c r="F6" s="60">
        <v>2008</v>
      </c>
      <c r="G6" s="60">
        <v>2009</v>
      </c>
      <c r="H6" s="60">
        <v>2010</v>
      </c>
      <c r="I6" s="60">
        <v>2011</v>
      </c>
      <c r="J6" s="60">
        <v>2012</v>
      </c>
      <c r="K6" s="60">
        <v>2013</v>
      </c>
      <c r="L6" s="60">
        <v>2014</v>
      </c>
      <c r="M6" s="60">
        <v>2015</v>
      </c>
      <c r="N6" s="60">
        <v>2016</v>
      </c>
      <c r="O6" s="60">
        <v>2017</v>
      </c>
      <c r="P6" s="61">
        <v>2018</v>
      </c>
      <c r="Q6" s="62"/>
      <c r="R6" s="62"/>
      <c r="S6" s="62"/>
    </row>
    <row r="7" spans="1:22" s="48" customFormat="1" x14ac:dyDescent="0.3">
      <c r="A7" s="312"/>
      <c r="B7" s="313"/>
      <c r="C7" s="313">
        <f>BOD!$B$18</f>
        <v>38</v>
      </c>
      <c r="D7" s="313">
        <f>BOD!$B$18</f>
        <v>38</v>
      </c>
      <c r="E7" s="313">
        <f>BOD!$B$18</f>
        <v>38</v>
      </c>
      <c r="F7" s="313">
        <f>BOD!$B$18</f>
        <v>38</v>
      </c>
      <c r="G7" s="313">
        <f>BOD!$B$18</f>
        <v>38</v>
      </c>
      <c r="H7" s="313">
        <f>BOD!$B$18</f>
        <v>38</v>
      </c>
      <c r="I7" s="313">
        <f>BOD!$B$18</f>
        <v>38</v>
      </c>
      <c r="J7" s="313">
        <f>BOD!$B$18</f>
        <v>38</v>
      </c>
      <c r="K7" s="313">
        <f>BOD!$B$18</f>
        <v>38</v>
      </c>
      <c r="L7" s="313">
        <f>BOD!$B$18</f>
        <v>38</v>
      </c>
      <c r="M7" s="313">
        <f>BOD!$B$18</f>
        <v>38</v>
      </c>
      <c r="N7" s="313">
        <f>BOD!$B$18</f>
        <v>38</v>
      </c>
      <c r="O7" s="313">
        <f>BOD!$B$18</f>
        <v>38</v>
      </c>
      <c r="P7" s="313">
        <f>BOD!$B$18</f>
        <v>38</v>
      </c>
      <c r="Q7" s="488"/>
    </row>
    <row r="8" spans="1:22" s="66" customFormat="1" ht="16.2" x14ac:dyDescent="0.35">
      <c r="A8" s="68"/>
      <c r="B8" s="69"/>
      <c r="C8" s="69"/>
      <c r="D8" s="69"/>
      <c r="E8" s="75"/>
      <c r="F8" s="75"/>
      <c r="G8" s="75"/>
      <c r="H8" s="75"/>
      <c r="I8" s="75"/>
      <c r="J8" s="75"/>
      <c r="N8" s="62"/>
      <c r="O8" s="62"/>
      <c r="P8" s="62"/>
      <c r="Q8" s="62"/>
      <c r="R8" s="62"/>
      <c r="S8" s="62"/>
    </row>
    <row r="9" spans="1:22" s="66" customFormat="1" ht="16.2" x14ac:dyDescent="0.35">
      <c r="A9" s="68"/>
      <c r="B9" s="76"/>
      <c r="C9" s="76"/>
      <c r="D9" s="76"/>
      <c r="E9" s="70"/>
      <c r="F9" s="70"/>
      <c r="G9" s="70"/>
      <c r="H9" s="70"/>
      <c r="I9" s="70"/>
      <c r="J9" s="70"/>
      <c r="N9" s="62"/>
      <c r="O9" s="62"/>
      <c r="P9" s="62"/>
      <c r="Q9" s="62"/>
      <c r="R9" s="62"/>
      <c r="S9" s="62"/>
    </row>
    <row r="10" spans="1:22" s="63" customFormat="1" ht="30" customHeight="1" x14ac:dyDescent="0.35">
      <c r="A10" s="505" t="s">
        <v>54</v>
      </c>
      <c r="B10" s="59" t="s">
        <v>56</v>
      </c>
      <c r="C10" s="60">
        <v>2005</v>
      </c>
      <c r="D10" s="60">
        <v>2006</v>
      </c>
      <c r="E10" s="60">
        <v>2007</v>
      </c>
      <c r="F10" s="60">
        <v>2008</v>
      </c>
      <c r="G10" s="60">
        <v>2009</v>
      </c>
      <c r="H10" s="60">
        <v>2010</v>
      </c>
      <c r="I10" s="60">
        <v>2011</v>
      </c>
      <c r="J10" s="60">
        <v>2012</v>
      </c>
      <c r="K10" s="60">
        <v>2013</v>
      </c>
      <c r="L10" s="60">
        <v>2014</v>
      </c>
      <c r="M10" s="60">
        <v>2015</v>
      </c>
      <c r="N10" s="60">
        <v>2016</v>
      </c>
      <c r="O10" s="60">
        <v>2017</v>
      </c>
      <c r="P10" s="61">
        <v>2018</v>
      </c>
      <c r="Q10" s="62"/>
      <c r="R10" s="62"/>
      <c r="S10" s="62"/>
    </row>
    <row r="11" spans="1:22" ht="15.75" customHeight="1" x14ac:dyDescent="0.35">
      <c r="A11" s="77"/>
      <c r="B11" s="78"/>
      <c r="C11" s="42">
        <f>C3*C7*0.001*365</f>
        <v>316614972.78400004</v>
      </c>
      <c r="D11" s="42">
        <f>D3*D7*0.001*365</f>
        <v>322449940.31000006</v>
      </c>
      <c r="E11" s="42">
        <f>E3*E7*0.001*365</f>
        <v>328284907.83600008</v>
      </c>
      <c r="F11" s="42">
        <f>F3*F7*0.001*365</f>
        <v>334119875.36200011</v>
      </c>
      <c r="G11" s="42">
        <f t="shared" ref="G11:L11" si="0">G3*G7*0.001*365</f>
        <v>339954842.88800013</v>
      </c>
      <c r="H11" s="42">
        <f t="shared" si="0"/>
        <v>345789810.41400009</v>
      </c>
      <c r="I11" s="42">
        <f t="shared" si="0"/>
        <v>351624777.94</v>
      </c>
      <c r="J11" s="42">
        <f t="shared" si="0"/>
        <v>358620663.85690159</v>
      </c>
      <c r="K11" s="42">
        <f t="shared" si="0"/>
        <v>365616549.77380311</v>
      </c>
      <c r="L11" s="42">
        <f t="shared" si="0"/>
        <v>372612435.69070458</v>
      </c>
      <c r="M11" s="42">
        <f>M3*M7*0.001*365</f>
        <v>379608321.60760617</v>
      </c>
      <c r="N11" s="42">
        <f t="shared" ref="N11:O11" si="1">N3*N7*0.001*365</f>
        <v>386743396.86164445</v>
      </c>
      <c r="O11" s="42">
        <f t="shared" si="1"/>
        <v>394017661.45281935</v>
      </c>
      <c r="P11" s="79">
        <f>P3*P7*0.001*365</f>
        <v>401431115.38113081</v>
      </c>
      <c r="Q11" s="62"/>
      <c r="R11" s="62"/>
      <c r="S11" s="62"/>
    </row>
    <row r="12" spans="1:22" ht="15.75" customHeight="1" x14ac:dyDescent="0.35">
      <c r="A12" s="80"/>
      <c r="B12" s="76"/>
      <c r="C12" s="76"/>
      <c r="D12" s="76"/>
      <c r="E12" s="75"/>
      <c r="F12" s="75"/>
      <c r="G12" s="75"/>
      <c r="H12" s="75"/>
      <c r="I12" s="75"/>
      <c r="J12" s="75"/>
      <c r="N12" s="62"/>
      <c r="O12" s="62"/>
      <c r="P12" s="62"/>
      <c r="Q12" s="62"/>
      <c r="R12" s="62"/>
      <c r="S12" s="62"/>
    </row>
    <row r="13" spans="1:22" ht="16.2" x14ac:dyDescent="0.35">
      <c r="A13" s="80"/>
      <c r="B13" s="76"/>
      <c r="C13" s="76"/>
      <c r="D13" s="76"/>
      <c r="E13" s="75"/>
      <c r="F13" s="81"/>
      <c r="G13" s="81"/>
      <c r="H13" s="81"/>
      <c r="I13" s="81"/>
      <c r="J13" s="81"/>
      <c r="N13" s="62"/>
      <c r="O13" s="62"/>
      <c r="P13" s="62"/>
      <c r="Q13" s="62"/>
      <c r="R13" s="62"/>
      <c r="S13" s="62"/>
    </row>
    <row r="14" spans="1:22" ht="18" customHeight="1" x14ac:dyDescent="0.3">
      <c r="A14" s="58" t="s">
        <v>100</v>
      </c>
      <c r="B14" s="59" t="s">
        <v>146</v>
      </c>
      <c r="C14" s="60">
        <v>2005</v>
      </c>
      <c r="D14" s="60">
        <v>2006</v>
      </c>
      <c r="E14" s="60">
        <v>2007</v>
      </c>
      <c r="F14" s="60">
        <v>2008</v>
      </c>
      <c r="G14" s="60">
        <v>2009</v>
      </c>
      <c r="H14" s="60">
        <v>2010</v>
      </c>
      <c r="I14" s="60">
        <v>2011</v>
      </c>
      <c r="J14" s="60">
        <v>2012</v>
      </c>
      <c r="K14" s="60">
        <v>2013</v>
      </c>
      <c r="L14" s="60">
        <v>2014</v>
      </c>
      <c r="M14" s="60">
        <v>2015</v>
      </c>
      <c r="N14" s="60">
        <v>2016</v>
      </c>
      <c r="O14" s="60">
        <v>2017</v>
      </c>
      <c r="P14" s="61">
        <v>2018</v>
      </c>
    </row>
    <row r="15" spans="1:22" ht="15.75" customHeight="1" x14ac:dyDescent="0.3">
      <c r="A15" s="77"/>
      <c r="B15" s="78"/>
      <c r="C15" s="41">
        <v>1.25</v>
      </c>
      <c r="D15" s="41">
        <v>1.25</v>
      </c>
      <c r="E15" s="42">
        <v>1.25</v>
      </c>
      <c r="F15" s="42">
        <v>1.25</v>
      </c>
      <c r="G15" s="42">
        <v>1.25</v>
      </c>
      <c r="H15" s="42">
        <v>1.25</v>
      </c>
      <c r="I15" s="42">
        <v>1.25</v>
      </c>
      <c r="J15" s="42">
        <v>1.25</v>
      </c>
      <c r="K15" s="43">
        <v>1.25</v>
      </c>
      <c r="L15" s="43">
        <v>1.25</v>
      </c>
      <c r="M15" s="43">
        <v>1.25</v>
      </c>
      <c r="N15" s="43">
        <v>1.25</v>
      </c>
      <c r="O15" s="43">
        <v>1.25</v>
      </c>
      <c r="P15" s="44">
        <v>1.25</v>
      </c>
    </row>
    <row r="16" spans="1:22" ht="15.75" customHeight="1" x14ac:dyDescent="0.3">
      <c r="A16" s="80"/>
      <c r="B16" s="76"/>
      <c r="C16" s="76"/>
      <c r="D16" s="76"/>
      <c r="E16" s="75"/>
      <c r="F16" s="75"/>
      <c r="G16" s="75"/>
      <c r="H16" s="75"/>
      <c r="I16" s="75"/>
      <c r="J16" s="75"/>
    </row>
    <row r="17" spans="1:19" x14ac:dyDescent="0.3">
      <c r="A17" s="80"/>
      <c r="B17" s="76"/>
      <c r="C17" s="76"/>
      <c r="D17" s="76"/>
      <c r="E17" s="82"/>
      <c r="F17" s="82"/>
      <c r="G17" s="82"/>
      <c r="H17" s="82"/>
      <c r="I17" s="82"/>
      <c r="J17" s="82"/>
    </row>
    <row r="18" spans="1:19" s="63" customFormat="1" ht="18" x14ac:dyDescent="0.3">
      <c r="A18" s="58" t="s">
        <v>101</v>
      </c>
      <c r="B18" s="59" t="s">
        <v>146</v>
      </c>
      <c r="C18" s="60">
        <v>2005</v>
      </c>
      <c r="D18" s="60">
        <v>2006</v>
      </c>
      <c r="E18" s="60">
        <v>2007</v>
      </c>
      <c r="F18" s="60">
        <v>2008</v>
      </c>
      <c r="G18" s="60">
        <v>2009</v>
      </c>
      <c r="H18" s="60">
        <v>2010</v>
      </c>
      <c r="I18" s="60">
        <v>2011</v>
      </c>
      <c r="J18" s="60">
        <v>2012</v>
      </c>
      <c r="K18" s="60">
        <v>2013</v>
      </c>
      <c r="L18" s="60">
        <v>2014</v>
      </c>
      <c r="M18" s="60">
        <v>2015</v>
      </c>
      <c r="N18" s="60">
        <v>2016</v>
      </c>
      <c r="O18" s="60">
        <v>2017</v>
      </c>
      <c r="P18" s="61">
        <v>2018</v>
      </c>
    </row>
    <row r="19" spans="1:19" x14ac:dyDescent="0.3">
      <c r="A19" s="77"/>
      <c r="B19" s="78"/>
      <c r="C19" s="74">
        <v>1</v>
      </c>
      <c r="D19" s="74">
        <v>1</v>
      </c>
      <c r="E19" s="42">
        <v>1</v>
      </c>
      <c r="F19" s="42">
        <v>1</v>
      </c>
      <c r="G19" s="42">
        <v>1</v>
      </c>
      <c r="H19" s="42">
        <v>1</v>
      </c>
      <c r="I19" s="42">
        <v>1</v>
      </c>
      <c r="J19" s="42">
        <v>1</v>
      </c>
      <c r="K19" s="145">
        <v>1</v>
      </c>
      <c r="L19" s="145">
        <v>1</v>
      </c>
      <c r="M19" s="145">
        <v>1</v>
      </c>
      <c r="N19" s="145">
        <v>1</v>
      </c>
      <c r="O19" s="145">
        <v>1</v>
      </c>
      <c r="P19" s="146">
        <v>1</v>
      </c>
    </row>
    <row r="20" spans="1:19" x14ac:dyDescent="0.3">
      <c r="A20" s="80"/>
      <c r="B20" s="76"/>
      <c r="C20" s="76"/>
      <c r="D20" s="76"/>
      <c r="E20" s="75"/>
      <c r="F20" s="75"/>
      <c r="G20" s="75"/>
      <c r="H20" s="75"/>
      <c r="I20" s="75"/>
      <c r="J20" s="75"/>
    </row>
    <row r="21" spans="1:19" x14ac:dyDescent="0.3">
      <c r="A21" s="80"/>
      <c r="B21" s="76"/>
      <c r="C21" s="76"/>
      <c r="D21" s="76"/>
      <c r="E21" s="82"/>
      <c r="F21" s="82"/>
      <c r="G21" s="82"/>
      <c r="H21" s="82"/>
      <c r="I21" s="82"/>
      <c r="J21" s="82"/>
    </row>
    <row r="22" spans="1:19" ht="18" x14ac:dyDescent="0.3">
      <c r="A22" s="505" t="s">
        <v>188</v>
      </c>
      <c r="B22" s="59" t="s">
        <v>56</v>
      </c>
      <c r="C22" s="60">
        <v>2005</v>
      </c>
      <c r="D22" s="60">
        <v>2006</v>
      </c>
      <c r="E22" s="60">
        <v>2007</v>
      </c>
      <c r="F22" s="60">
        <v>2008</v>
      </c>
      <c r="G22" s="60">
        <v>2009</v>
      </c>
      <c r="H22" s="60">
        <v>2010</v>
      </c>
      <c r="I22" s="60">
        <v>2011</v>
      </c>
      <c r="J22" s="60">
        <v>2012</v>
      </c>
      <c r="K22" s="60">
        <v>2013</v>
      </c>
      <c r="L22" s="60">
        <v>2014</v>
      </c>
      <c r="M22" s="60">
        <v>2015</v>
      </c>
      <c r="N22" s="60">
        <v>2016</v>
      </c>
      <c r="O22" s="60">
        <v>2017</v>
      </c>
      <c r="P22" s="61">
        <v>2018</v>
      </c>
      <c r="Q22" s="63"/>
      <c r="R22" s="63"/>
      <c r="S22" s="63"/>
    </row>
    <row r="23" spans="1:19" s="49" customFormat="1" x14ac:dyDescent="0.3">
      <c r="A23" s="83"/>
      <c r="B23" s="84"/>
      <c r="C23" s="315">
        <f>C11*'Urban_degree of utilization'!$Y$21*C15</f>
        <v>83415867.829630777</v>
      </c>
      <c r="D23" s="315">
        <f>D11*'Urban_degree of utilization'!$Y$21*D15</f>
        <v>84953157.350903869</v>
      </c>
      <c r="E23" s="315">
        <f>E11*'Urban_degree of utilization'!$Y$21*E15</f>
        <v>86490446.872176945</v>
      </c>
      <c r="F23" s="315">
        <f>F11*'Urban_degree of utilization'!$Y$21*F15</f>
        <v>88027736.393450037</v>
      </c>
      <c r="G23" s="315">
        <f>G11*'Urban_degree of utilization'!$Y$21*G15</f>
        <v>89565025.914723113</v>
      </c>
      <c r="H23" s="315">
        <f>H11*'Urban_degree of utilization'!$Y$21*H15</f>
        <v>91102315.435996175</v>
      </c>
      <c r="I23" s="315">
        <f>I11*'Urban_degree of utilization'!$P$21*I15</f>
        <v>240862972.88890001</v>
      </c>
      <c r="J23" s="315">
        <f>J11*'Urban_degree of utilization'!$P$21*J15</f>
        <v>245655154.7419776</v>
      </c>
      <c r="K23" s="315">
        <f>K11*'Urban_degree of utilization'!$P$21*K15</f>
        <v>250447336.59505516</v>
      </c>
      <c r="L23" s="315">
        <f>L11*'Urban_degree of utilization'!$P$21*L15</f>
        <v>255239518.44813263</v>
      </c>
      <c r="M23" s="315">
        <f>M11*'Urban_degree of utilization'!$P$21*M15</f>
        <v>260031700.30121025</v>
      </c>
      <c r="N23" s="315">
        <f>N11*'Urban_degree of utilization'!$P$21*N15</f>
        <v>264919226.85022649</v>
      </c>
      <c r="O23" s="315">
        <f>O11*'Urban_degree of utilization'!$P$21*O15</f>
        <v>269902098.09518129</v>
      </c>
      <c r="P23" s="315">
        <f>P11*'Urban_degree of utilization'!$P$21*P15</f>
        <v>274980314.03607464</v>
      </c>
      <c r="Q23" s="489"/>
      <c r="R23" s="63"/>
      <c r="S23" s="63"/>
    </row>
    <row r="24" spans="1:19" s="49" customFormat="1" x14ac:dyDescent="0.3">
      <c r="A24" s="46"/>
      <c r="B24" s="85"/>
      <c r="C24" s="317"/>
      <c r="D24" s="85"/>
      <c r="E24" s="86"/>
      <c r="F24" s="86"/>
      <c r="G24" s="86"/>
      <c r="H24" s="86"/>
      <c r="I24" s="86"/>
      <c r="J24" s="86"/>
      <c r="N24" s="63"/>
      <c r="O24" s="63"/>
      <c r="P24" s="63"/>
      <c r="Q24" s="63"/>
      <c r="R24" s="63"/>
      <c r="S24" s="63"/>
    </row>
    <row r="25" spans="1:19" s="49" customFormat="1" x14ac:dyDescent="0.3">
      <c r="A25" s="46"/>
      <c r="B25" s="85"/>
      <c r="C25" s="85"/>
      <c r="D25" s="85"/>
      <c r="E25" s="87"/>
      <c r="F25" s="87"/>
      <c r="G25" s="87"/>
      <c r="H25" s="87"/>
      <c r="I25" s="87"/>
      <c r="J25" s="87"/>
      <c r="N25" s="63"/>
      <c r="O25" s="63"/>
      <c r="P25" s="63"/>
      <c r="Q25" s="63"/>
      <c r="R25" s="63"/>
      <c r="S25" s="63"/>
    </row>
    <row r="26" spans="1:19" ht="18" x14ac:dyDescent="0.3">
      <c r="A26" s="505" t="s">
        <v>189</v>
      </c>
      <c r="B26" s="59" t="s">
        <v>56</v>
      </c>
      <c r="C26" s="60">
        <v>2005</v>
      </c>
      <c r="D26" s="60">
        <v>2006</v>
      </c>
      <c r="E26" s="60">
        <v>2007</v>
      </c>
      <c r="F26" s="60">
        <v>2008</v>
      </c>
      <c r="G26" s="60">
        <v>2009</v>
      </c>
      <c r="H26" s="60">
        <v>2010</v>
      </c>
      <c r="I26" s="60">
        <v>2011</v>
      </c>
      <c r="J26" s="60">
        <v>2012</v>
      </c>
      <c r="K26" s="60">
        <v>2013</v>
      </c>
      <c r="L26" s="60">
        <v>2014</v>
      </c>
      <c r="M26" s="60">
        <v>2015</v>
      </c>
      <c r="N26" s="60">
        <v>2016</v>
      </c>
      <c r="O26" s="60">
        <v>2017</v>
      </c>
      <c r="P26" s="61">
        <v>2018</v>
      </c>
      <c r="Q26" s="63"/>
      <c r="R26" s="63"/>
      <c r="S26" s="63"/>
    </row>
    <row r="27" spans="1:19" s="49" customFormat="1" x14ac:dyDescent="0.3">
      <c r="A27" s="88"/>
      <c r="B27" s="84"/>
      <c r="C27" s="315">
        <f>C11*C19*(1-'Urban_degree of utilization'!$Y$21)</f>
        <v>249882278.52029541</v>
      </c>
      <c r="D27" s="315">
        <f>D11*D19*(1-'Urban_degree of utilization'!$Y$21)</f>
        <v>254487414.42927694</v>
      </c>
      <c r="E27" s="315">
        <f>E11*E19*(1-'Urban_degree of utilization'!$Y$21)</f>
        <v>259092550.3382585</v>
      </c>
      <c r="F27" s="315">
        <f>F11*F19*(1-'Urban_degree of utilization'!$Y$21)</f>
        <v>263697686.24724007</v>
      </c>
      <c r="G27" s="315">
        <f>G11*G19*(1-'Urban_degree of utilization'!$Y$21)</f>
        <v>268302822.15622163</v>
      </c>
      <c r="H27" s="315">
        <f>H11*H19*(1-'Urban_degree of utilization'!$Y$21)</f>
        <v>272907958.06520313</v>
      </c>
      <c r="I27" s="315">
        <f>I11*I19*(1-'Urban_degree of utilization'!$P$21)</f>
        <v>158934399.62887999</v>
      </c>
      <c r="J27" s="315">
        <f>J11*J19*(1-'Urban_degree of utilization'!$P$21)</f>
        <v>162096540.0633195</v>
      </c>
      <c r="K27" s="315">
        <f>K11*K19*(1-'Urban_degree of utilization'!$P$21)</f>
        <v>165258680.49775898</v>
      </c>
      <c r="L27" s="315">
        <f>L11*L19*(1-'Urban_degree of utilization'!$P$21)</f>
        <v>168420820.93219846</v>
      </c>
      <c r="M27" s="315">
        <f>M11*M19*(1-'Urban_degree of utilization'!$P$21)</f>
        <v>171582961.36663797</v>
      </c>
      <c r="N27" s="315">
        <f>N11*N19*(1-'Urban_degree of utilization'!$P$21)</f>
        <v>174808015.38146326</v>
      </c>
      <c r="O27" s="315">
        <f>O11*O19*(1-'Urban_degree of utilization'!$P$21)</f>
        <v>178095982.97667432</v>
      </c>
      <c r="P27" s="315">
        <f>P11*P19*(1-'Urban_degree of utilization'!$P$21)</f>
        <v>181446864.15227112</v>
      </c>
      <c r="Q27" s="489"/>
      <c r="R27" s="63"/>
      <c r="S27" s="63"/>
    </row>
    <row r="28" spans="1:19" s="49" customFormat="1" x14ac:dyDescent="0.3">
      <c r="A28" s="89"/>
      <c r="B28" s="90"/>
      <c r="C28" s="317"/>
      <c r="D28" s="90"/>
      <c r="E28" s="86"/>
      <c r="F28" s="86"/>
      <c r="G28" s="86"/>
      <c r="H28" s="86"/>
      <c r="I28" s="86"/>
      <c r="J28" s="86"/>
      <c r="N28" s="63"/>
      <c r="O28" s="63"/>
      <c r="P28" s="63"/>
      <c r="Q28" s="63"/>
      <c r="R28" s="63"/>
      <c r="S28" s="63"/>
    </row>
    <row r="29" spans="1:19" s="49" customFormat="1" x14ac:dyDescent="0.3">
      <c r="A29" s="89"/>
      <c r="B29" s="90"/>
      <c r="C29" s="90"/>
      <c r="D29" s="90"/>
      <c r="E29" s="51"/>
      <c r="F29" s="51"/>
      <c r="G29" s="51"/>
      <c r="H29" s="51"/>
      <c r="I29" s="51"/>
      <c r="J29" s="51"/>
      <c r="O29" s="137"/>
    </row>
    <row r="30" spans="1:19" s="49" customFormat="1" ht="15.75" customHeight="1" x14ac:dyDescent="0.3">
      <c r="A30" s="505" t="s">
        <v>102</v>
      </c>
      <c r="B30" s="506"/>
      <c r="C30" s="89"/>
      <c r="D30" s="89"/>
      <c r="E30" s="91"/>
      <c r="F30" s="91"/>
      <c r="G30" s="91"/>
      <c r="H30" s="91"/>
      <c r="I30" s="91"/>
      <c r="J30" s="91"/>
      <c r="L30" s="63"/>
      <c r="M30" s="63"/>
      <c r="N30" s="63"/>
      <c r="O30" s="63"/>
      <c r="P30" s="63"/>
      <c r="Q30" s="63"/>
      <c r="R30" s="63"/>
      <c r="S30" s="63"/>
    </row>
    <row r="31" spans="1:19" s="49" customFormat="1" ht="15.75" customHeight="1" x14ac:dyDescent="0.3">
      <c r="A31" s="92">
        <v>0.6</v>
      </c>
      <c r="B31" s="93" t="s">
        <v>12</v>
      </c>
      <c r="C31" s="50"/>
      <c r="D31" s="50"/>
      <c r="E31" s="51"/>
      <c r="F31" s="48"/>
      <c r="G31" s="48"/>
      <c r="H31" s="48"/>
      <c r="I31" s="48"/>
      <c r="J31" s="48"/>
      <c r="L31" s="63"/>
      <c r="M31" s="63"/>
      <c r="N31" s="63"/>
      <c r="O31" s="63"/>
      <c r="P31" s="63"/>
      <c r="Q31" s="63"/>
      <c r="R31" s="63"/>
      <c r="S31" s="63"/>
    </row>
    <row r="32" spans="1:19" s="49" customFormat="1" ht="15.75" customHeight="1" x14ac:dyDescent="0.3">
      <c r="A32" s="89"/>
      <c r="B32" s="89"/>
      <c r="C32" s="89"/>
      <c r="D32" s="89"/>
      <c r="E32" s="51"/>
      <c r="F32" s="51"/>
      <c r="G32" s="51"/>
      <c r="H32" s="51"/>
      <c r="I32" s="51"/>
      <c r="J32" s="51"/>
      <c r="L32" s="63"/>
      <c r="M32" s="63"/>
      <c r="N32" s="63"/>
      <c r="O32" s="63"/>
      <c r="P32" s="63"/>
      <c r="Q32" s="63"/>
      <c r="R32" s="63"/>
      <c r="S32" s="63"/>
    </row>
    <row r="33" spans="1:26" s="49" customFormat="1" ht="15.75" customHeight="1" x14ac:dyDescent="0.3">
      <c r="A33" s="671" t="s">
        <v>18</v>
      </c>
      <c r="B33" s="672"/>
      <c r="C33" s="89"/>
      <c r="D33" s="89"/>
      <c r="E33" s="51"/>
      <c r="F33" s="51"/>
      <c r="G33" s="51"/>
      <c r="H33" s="51"/>
      <c r="I33" s="51"/>
      <c r="J33" s="51"/>
      <c r="L33" s="63"/>
      <c r="M33" s="63"/>
      <c r="N33" s="63"/>
      <c r="O33" s="63"/>
      <c r="P33" s="63"/>
      <c r="Q33" s="63"/>
      <c r="R33" s="63"/>
      <c r="S33" s="63"/>
    </row>
    <row r="34" spans="1:26" s="49" customFormat="1" x14ac:dyDescent="0.3">
      <c r="A34" s="94">
        <v>0</v>
      </c>
      <c r="B34" s="95" t="s">
        <v>17</v>
      </c>
      <c r="C34" s="90"/>
      <c r="D34" s="96"/>
      <c r="E34" s="51"/>
      <c r="F34" s="51"/>
      <c r="G34" s="51"/>
      <c r="H34" s="51"/>
      <c r="I34" s="51"/>
      <c r="J34" s="51"/>
      <c r="L34" s="63"/>
      <c r="M34" s="63"/>
      <c r="N34" s="63"/>
      <c r="O34" s="63"/>
      <c r="P34" s="63"/>
      <c r="Q34" s="63"/>
      <c r="R34" s="63"/>
      <c r="S34" s="63"/>
    </row>
    <row r="35" spans="1:26" s="49" customFormat="1" ht="16.2" thickBot="1" x14ac:dyDescent="0.35">
      <c r="A35" s="97"/>
      <c r="B35" s="89"/>
      <c r="C35" s="89"/>
      <c r="D35" s="89"/>
      <c r="E35" s="51"/>
      <c r="F35" s="51"/>
      <c r="G35" s="51"/>
      <c r="H35" s="51"/>
      <c r="I35" s="51"/>
      <c r="J35" s="51"/>
    </row>
    <row r="36" spans="1:26" s="49" customFormat="1" x14ac:dyDescent="0.3">
      <c r="A36" s="515" t="s">
        <v>10</v>
      </c>
      <c r="B36" s="99"/>
      <c r="C36" s="90"/>
      <c r="D36" s="90"/>
      <c r="E36" s="51"/>
      <c r="F36" s="51"/>
      <c r="G36" s="51"/>
      <c r="H36" s="51"/>
      <c r="I36" s="51"/>
      <c r="J36" s="51"/>
    </row>
    <row r="37" spans="1:26" s="49" customFormat="1" x14ac:dyDescent="0.3">
      <c r="A37" s="100" t="s">
        <v>2</v>
      </c>
      <c r="B37" s="101" t="s">
        <v>11</v>
      </c>
      <c r="C37" s="89"/>
      <c r="D37" s="89"/>
      <c r="E37" s="51"/>
      <c r="F37" s="51"/>
      <c r="G37" s="51"/>
      <c r="H37" s="51"/>
      <c r="I37" s="51"/>
      <c r="J37" s="51"/>
    </row>
    <row r="38" spans="1:26" s="49" customFormat="1" x14ac:dyDescent="0.3">
      <c r="A38" s="52" t="s">
        <v>3</v>
      </c>
      <c r="B38" s="102">
        <v>0.8</v>
      </c>
      <c r="C38" s="103"/>
      <c r="D38" s="103"/>
      <c r="E38" s="51"/>
      <c r="F38" s="51"/>
      <c r="G38" s="51"/>
      <c r="H38" s="51"/>
      <c r="I38" s="51"/>
      <c r="J38" s="51"/>
    </row>
    <row r="39" spans="1:26" s="49" customFormat="1" ht="46.8" x14ac:dyDescent="0.3">
      <c r="A39" s="52" t="s">
        <v>4</v>
      </c>
      <c r="B39" s="104">
        <v>0.3</v>
      </c>
      <c r="C39" s="103"/>
      <c r="D39" s="103"/>
      <c r="E39" s="51"/>
      <c r="F39" s="51"/>
      <c r="G39" s="51"/>
      <c r="H39" s="51"/>
      <c r="I39" s="51"/>
      <c r="J39" s="51"/>
    </row>
    <row r="40" spans="1:26" s="49" customFormat="1" ht="31.2" x14ac:dyDescent="0.3">
      <c r="A40" s="52" t="s">
        <v>96</v>
      </c>
      <c r="B40" s="104">
        <v>0</v>
      </c>
      <c r="C40" s="103"/>
      <c r="D40" s="103"/>
      <c r="E40" s="51"/>
      <c r="F40" s="51"/>
      <c r="G40" s="51"/>
      <c r="H40" s="51"/>
      <c r="I40" s="51"/>
      <c r="J40" s="51"/>
    </row>
    <row r="41" spans="1:26" s="49" customFormat="1" x14ac:dyDescent="0.3">
      <c r="A41" s="52" t="s">
        <v>5</v>
      </c>
      <c r="B41" s="102">
        <v>0.5</v>
      </c>
      <c r="C41" s="103"/>
      <c r="D41" s="103"/>
      <c r="E41" s="51"/>
      <c r="F41" s="51"/>
      <c r="G41" s="51"/>
      <c r="H41" s="51"/>
      <c r="I41" s="51"/>
      <c r="J41" s="51"/>
    </row>
    <row r="42" spans="1:26" s="49" customFormat="1" x14ac:dyDescent="0.3">
      <c r="A42" s="52" t="s">
        <v>6</v>
      </c>
      <c r="B42" s="102">
        <v>0.1</v>
      </c>
      <c r="C42" s="103"/>
      <c r="D42" s="103"/>
      <c r="E42" s="51"/>
      <c r="F42" s="51"/>
      <c r="G42" s="51"/>
      <c r="H42" s="51"/>
      <c r="I42" s="51"/>
      <c r="J42" s="51"/>
    </row>
    <row r="43" spans="1:26" s="49" customFormat="1" x14ac:dyDescent="0.3">
      <c r="A43" s="52" t="s">
        <v>7</v>
      </c>
      <c r="B43" s="102">
        <v>0</v>
      </c>
      <c r="C43" s="103"/>
      <c r="D43" s="103"/>
      <c r="E43" s="51"/>
      <c r="F43" s="51"/>
      <c r="G43" s="51"/>
      <c r="H43" s="51"/>
      <c r="I43" s="51"/>
      <c r="J43" s="51"/>
    </row>
    <row r="44" spans="1:26" s="49" customFormat="1" x14ac:dyDescent="0.3">
      <c r="A44" s="52" t="s">
        <v>8</v>
      </c>
      <c r="B44" s="102">
        <v>0.5</v>
      </c>
      <c r="C44" s="103"/>
      <c r="D44" s="103"/>
      <c r="E44" s="51"/>
      <c r="F44" s="51"/>
      <c r="G44" s="51"/>
      <c r="H44" s="51"/>
      <c r="I44" s="51"/>
      <c r="J44" s="51"/>
    </row>
    <row r="45" spans="1:26" s="49" customFormat="1" ht="31.2" x14ac:dyDescent="0.3">
      <c r="A45" s="53" t="s">
        <v>99</v>
      </c>
      <c r="B45" s="105">
        <v>0.5</v>
      </c>
      <c r="C45" s="103"/>
      <c r="D45" s="103"/>
      <c r="E45" s="51"/>
      <c r="F45" s="51"/>
      <c r="G45" s="51"/>
      <c r="H45" s="51"/>
      <c r="I45" s="51"/>
      <c r="J45" s="51"/>
    </row>
    <row r="46" spans="1:26" s="49" customFormat="1" ht="47.4" thickBot="1" x14ac:dyDescent="0.35">
      <c r="A46" s="54" t="s">
        <v>9</v>
      </c>
      <c r="B46" s="106">
        <v>0.1</v>
      </c>
      <c r="C46" s="103"/>
      <c r="D46" s="103"/>
      <c r="E46" s="51"/>
      <c r="F46" s="51"/>
      <c r="G46" s="51"/>
      <c r="H46" s="51"/>
      <c r="I46" s="51"/>
      <c r="J46" s="51"/>
    </row>
    <row r="47" spans="1:26" s="49" customFormat="1" ht="16.2" thickBot="1" x14ac:dyDescent="0.35">
      <c r="A47" s="107"/>
      <c r="B47" s="108"/>
      <c r="C47" s="108"/>
      <c r="D47" s="108"/>
      <c r="E47" s="108"/>
      <c r="F47" s="108"/>
      <c r="G47" s="51"/>
      <c r="H47" s="51"/>
      <c r="I47" s="51"/>
      <c r="J47" s="51"/>
      <c r="K47" s="51"/>
      <c r="L47" s="51"/>
    </row>
    <row r="48" spans="1:26" s="49" customFormat="1" ht="45.75" customHeight="1" thickBot="1" x14ac:dyDescent="0.35">
      <c r="A48" s="673" t="s">
        <v>241</v>
      </c>
      <c r="B48" s="674"/>
      <c r="C48" s="674"/>
      <c r="D48" s="675"/>
      <c r="E48" s="125"/>
      <c r="F48" s="125"/>
      <c r="G48" s="125"/>
      <c r="H48" s="125"/>
      <c r="I48" s="51"/>
      <c r="J48" s="51"/>
      <c r="K48" s="51"/>
      <c r="L48" s="51"/>
      <c r="N48" s="51"/>
      <c r="O48" s="51"/>
      <c r="P48" s="51"/>
      <c r="Q48" s="51"/>
      <c r="R48" s="51"/>
      <c r="S48" s="51"/>
      <c r="T48" s="51"/>
      <c r="U48" s="51"/>
      <c r="V48" s="51"/>
      <c r="W48" s="51"/>
      <c r="X48" s="51"/>
      <c r="Y48" s="51"/>
      <c r="Z48" s="51"/>
    </row>
    <row r="49" spans="1:26" s="49" customFormat="1" ht="62.4" x14ac:dyDescent="0.3">
      <c r="A49" s="126" t="s">
        <v>57</v>
      </c>
      <c r="B49" s="127" t="s">
        <v>61</v>
      </c>
      <c r="C49" s="502" t="s">
        <v>174</v>
      </c>
      <c r="D49" s="148" t="s">
        <v>175</v>
      </c>
      <c r="F49" s="51"/>
      <c r="G49" s="51"/>
      <c r="H49" s="51"/>
      <c r="I49" s="51"/>
      <c r="J49" s="51"/>
      <c r="K49" s="51"/>
      <c r="L49" s="51"/>
      <c r="N49" s="51"/>
      <c r="O49" s="51"/>
      <c r="P49" s="51"/>
      <c r="Q49" s="51"/>
      <c r="R49" s="51"/>
      <c r="S49" s="51"/>
      <c r="T49" s="51"/>
      <c r="U49" s="51"/>
      <c r="V49" s="51"/>
      <c r="W49" s="51"/>
      <c r="X49" s="51"/>
      <c r="Y49" s="51"/>
      <c r="Z49" s="51"/>
    </row>
    <row r="50" spans="1:26" s="49" customFormat="1" x14ac:dyDescent="0.3">
      <c r="A50" s="676" t="s">
        <v>173</v>
      </c>
      <c r="B50" s="110" t="s">
        <v>58</v>
      </c>
      <c r="C50" s="318">
        <f>'Urban_degree of utilization'!$Z$21</f>
        <v>9.1538461538461527E-2</v>
      </c>
      <c r="D50" s="319">
        <f>'Urban_degree of utilization'!$S$21</f>
        <v>0.23799999999999999</v>
      </c>
      <c r="F50" s="51"/>
      <c r="G50" s="51"/>
      <c r="H50" s="51"/>
      <c r="I50" s="51"/>
      <c r="J50" s="51"/>
      <c r="K50" s="51"/>
      <c r="L50" s="51"/>
      <c r="N50" s="51"/>
      <c r="O50" s="51"/>
      <c r="P50" s="51"/>
      <c r="Q50" s="51"/>
      <c r="R50" s="51"/>
      <c r="S50" s="51"/>
      <c r="T50" s="51"/>
      <c r="U50" s="51"/>
      <c r="V50" s="51"/>
      <c r="W50" s="51"/>
      <c r="X50" s="51"/>
      <c r="Y50" s="51"/>
      <c r="Z50" s="51"/>
    </row>
    <row r="51" spans="1:26" s="49" customFormat="1" x14ac:dyDescent="0.3">
      <c r="A51" s="676"/>
      <c r="B51" s="110" t="s">
        <v>59</v>
      </c>
      <c r="C51" s="318">
        <f>'Urban_degree of utilization'!$AB$21</f>
        <v>0.26500000000000001</v>
      </c>
      <c r="D51" s="319">
        <f>'Urban_degree of utilization'!$Q$21</f>
        <v>7.6999999999999999E-2</v>
      </c>
      <c r="F51" s="51"/>
      <c r="G51" s="51"/>
      <c r="H51" s="51"/>
      <c r="I51" s="51"/>
      <c r="J51" s="51"/>
      <c r="K51" s="51"/>
      <c r="L51" s="51"/>
      <c r="N51" s="51"/>
      <c r="O51" s="51"/>
      <c r="P51" s="51"/>
      <c r="Q51" s="51"/>
      <c r="R51" s="51"/>
      <c r="S51" s="51"/>
      <c r="T51" s="51"/>
      <c r="U51" s="51"/>
      <c r="V51" s="51"/>
      <c r="W51" s="51"/>
      <c r="X51" s="51"/>
      <c r="Y51" s="51"/>
      <c r="Z51" s="51"/>
    </row>
    <row r="52" spans="1:26" s="49" customFormat="1" x14ac:dyDescent="0.3">
      <c r="A52" s="676"/>
      <c r="B52" s="110" t="s">
        <v>98</v>
      </c>
      <c r="C52" s="318">
        <f>'Urban_degree of utilization'!$AD$21</f>
        <v>2.4841584158415843E-2</v>
      </c>
      <c r="D52" s="319">
        <f>'Urban_degree of utilization'!$R$21</f>
        <v>1.2999999999999999E-2</v>
      </c>
      <c r="F52" s="51"/>
      <c r="G52" s="51"/>
      <c r="H52" s="51"/>
      <c r="I52" s="51"/>
      <c r="J52" s="51"/>
      <c r="K52" s="51"/>
      <c r="L52" s="51"/>
      <c r="N52" s="51"/>
      <c r="O52" s="51"/>
      <c r="P52" s="51"/>
      <c r="Q52" s="51"/>
      <c r="R52" s="51"/>
      <c r="S52" s="51"/>
      <c r="T52" s="51"/>
      <c r="U52" s="51"/>
      <c r="V52" s="51"/>
      <c r="W52" s="51"/>
      <c r="X52" s="51"/>
      <c r="Y52" s="51"/>
      <c r="Z52" s="51"/>
    </row>
    <row r="53" spans="1:26" s="49" customFormat="1" x14ac:dyDescent="0.3">
      <c r="A53" s="676"/>
      <c r="B53" s="110" t="s">
        <v>60</v>
      </c>
      <c r="C53" s="318">
        <f>'Urban_degree of utilization'!$Y$21</f>
        <v>0.21076923076923076</v>
      </c>
      <c r="D53" s="319">
        <f>'Urban_degree of utilization'!$P$21</f>
        <v>0.54800000000000004</v>
      </c>
      <c r="F53" s="51"/>
      <c r="G53" s="51"/>
      <c r="H53" s="51"/>
      <c r="I53" s="51"/>
      <c r="J53" s="51"/>
      <c r="K53" s="51"/>
      <c r="L53" s="51"/>
      <c r="N53" s="51"/>
      <c r="O53" s="51"/>
      <c r="P53" s="51"/>
      <c r="Q53" s="51"/>
      <c r="R53" s="51"/>
      <c r="S53" s="51"/>
      <c r="T53" s="51"/>
      <c r="U53" s="51"/>
      <c r="V53" s="51"/>
      <c r="W53" s="51"/>
      <c r="X53" s="51"/>
      <c r="Y53" s="51"/>
      <c r="Z53" s="51"/>
    </row>
    <row r="54" spans="1:26" s="49" customFormat="1" ht="15.75" customHeight="1" thickBot="1" x14ac:dyDescent="0.35">
      <c r="A54" s="677"/>
      <c r="B54" s="149" t="s">
        <v>134</v>
      </c>
      <c r="C54" s="320">
        <f>'Urban_degree of utilization'!$AF$21</f>
        <v>0.40785072353389173</v>
      </c>
      <c r="D54" s="321">
        <f>'Urban_degree of utilization'!$T$21</f>
        <v>0.12399999999999994</v>
      </c>
      <c r="F54" s="51"/>
      <c r="G54" s="51"/>
      <c r="H54" s="51"/>
      <c r="I54" s="51"/>
      <c r="J54" s="51"/>
      <c r="K54" s="51"/>
      <c r="L54" s="51"/>
      <c r="N54" s="51"/>
      <c r="O54" s="51"/>
      <c r="P54" s="51"/>
      <c r="Q54" s="51"/>
      <c r="R54" s="51"/>
      <c r="S54" s="51"/>
      <c r="T54" s="51"/>
      <c r="U54" s="51"/>
      <c r="V54" s="51"/>
      <c r="W54" s="51"/>
      <c r="X54" s="51"/>
      <c r="Y54" s="51"/>
      <c r="Z54" s="51"/>
    </row>
    <row r="55" spans="1:26" s="49" customFormat="1" x14ac:dyDescent="0.3">
      <c r="A55" s="507"/>
      <c r="B55" s="110"/>
      <c r="C55" s="132"/>
      <c r="F55" s="51"/>
      <c r="G55" s="51"/>
      <c r="H55" s="51"/>
      <c r="I55" s="51"/>
      <c r="J55" s="51"/>
      <c r="K55" s="51"/>
      <c r="L55" s="51"/>
      <c r="N55" s="51"/>
      <c r="O55" s="51"/>
      <c r="P55" s="51"/>
      <c r="Q55" s="51"/>
      <c r="R55" s="51"/>
      <c r="S55" s="51"/>
      <c r="T55" s="51"/>
      <c r="U55" s="51"/>
      <c r="V55" s="51"/>
      <c r="W55" s="51"/>
      <c r="X55" s="51"/>
      <c r="Y55" s="51"/>
      <c r="Z55" s="51"/>
    </row>
    <row r="56" spans="1:26" s="49" customFormat="1" ht="16.2" thickBot="1" x14ac:dyDescent="0.35">
      <c r="A56" s="110"/>
      <c r="B56" s="132"/>
      <c r="D56" s="134"/>
      <c r="F56" s="110"/>
      <c r="G56" s="111"/>
      <c r="H56" s="112"/>
      <c r="I56" s="51"/>
      <c r="J56" s="51"/>
      <c r="K56" s="51"/>
      <c r="L56" s="51"/>
    </row>
    <row r="57" spans="1:26" s="49" customFormat="1" ht="48" customHeight="1" x14ac:dyDescent="0.3">
      <c r="A57" s="143" t="s">
        <v>242</v>
      </c>
      <c r="B57" s="502" t="s">
        <v>107</v>
      </c>
      <c r="C57" s="144" t="s">
        <v>108</v>
      </c>
      <c r="D57" s="134"/>
      <c r="F57" s="110"/>
      <c r="G57" s="111"/>
      <c r="H57" s="112"/>
      <c r="I57" s="51"/>
      <c r="J57" s="51"/>
      <c r="K57" s="51"/>
      <c r="L57" s="51"/>
    </row>
    <row r="58" spans="1:26" s="49" customFormat="1" ht="16.2" thickBot="1" x14ac:dyDescent="0.35">
      <c r="A58" s="142" t="s">
        <v>109</v>
      </c>
      <c r="B58" s="322">
        <f>Population!$E$17</f>
        <v>0.28921400318304036</v>
      </c>
      <c r="C58" s="323">
        <f>Population!$C$17</f>
        <v>0.34878079220835467</v>
      </c>
      <c r="D58" s="134"/>
      <c r="F58" s="110"/>
      <c r="G58" s="111"/>
      <c r="H58" s="112"/>
      <c r="I58" s="51"/>
      <c r="J58" s="51"/>
      <c r="K58" s="51"/>
      <c r="L58" s="51"/>
    </row>
    <row r="59" spans="1:26" s="49" customFormat="1" x14ac:dyDescent="0.3">
      <c r="A59" s="133"/>
      <c r="B59" s="133"/>
      <c r="C59" s="133"/>
      <c r="E59" s="110"/>
      <c r="F59" s="111"/>
      <c r="G59" s="112"/>
      <c r="H59" s="51"/>
      <c r="I59" s="51"/>
      <c r="J59" s="51"/>
      <c r="K59" s="51"/>
    </row>
    <row r="60" spans="1:26" s="49" customFormat="1" ht="16.2" thickBot="1" x14ac:dyDescent="0.35">
      <c r="A60" s="109"/>
      <c r="B60" s="133"/>
      <c r="C60" s="133"/>
      <c r="D60" s="133"/>
      <c r="E60" s="133"/>
      <c r="F60" s="133"/>
      <c r="G60" s="133"/>
      <c r="H60" s="133"/>
      <c r="I60" s="133"/>
      <c r="J60" s="133"/>
      <c r="K60" s="133"/>
      <c r="L60" s="133"/>
      <c r="M60" s="133"/>
      <c r="N60" s="133"/>
      <c r="O60" s="133"/>
      <c r="P60" s="133"/>
      <c r="Q60" s="133"/>
      <c r="R60" s="133"/>
      <c r="S60" s="133"/>
      <c r="U60" s="482"/>
      <c r="V60" s="482"/>
      <c r="W60" s="482"/>
    </row>
    <row r="61" spans="1:26" s="49" customFormat="1" ht="16.2" thickBot="1" x14ac:dyDescent="0.35">
      <c r="A61" s="678" t="s">
        <v>65</v>
      </c>
      <c r="B61" s="679"/>
      <c r="C61" s="508"/>
      <c r="D61" s="508"/>
      <c r="E61" s="508"/>
      <c r="F61" s="396"/>
      <c r="G61" s="396"/>
      <c r="H61" s="397"/>
      <c r="I61" s="396"/>
      <c r="J61" s="396"/>
      <c r="K61" s="396"/>
      <c r="L61" s="396"/>
      <c r="M61" s="397"/>
      <c r="N61" s="397"/>
      <c r="O61" s="398"/>
      <c r="P61" s="398"/>
      <c r="Q61" s="398"/>
      <c r="R61" s="398"/>
      <c r="S61" s="397"/>
      <c r="T61" s="475"/>
      <c r="U61" s="483"/>
      <c r="V61" s="483"/>
      <c r="W61" s="484"/>
    </row>
    <row r="62" spans="1:26" s="49" customFormat="1" ht="108" customHeight="1" x14ac:dyDescent="0.3">
      <c r="A62" s="680" t="s">
        <v>13</v>
      </c>
      <c r="B62" s="669" t="s">
        <v>110</v>
      </c>
      <c r="C62" s="669" t="s">
        <v>111</v>
      </c>
      <c r="D62" s="669" t="s">
        <v>14</v>
      </c>
      <c r="E62" s="657" t="s">
        <v>104</v>
      </c>
      <c r="F62" s="658"/>
      <c r="G62" s="669" t="s">
        <v>178</v>
      </c>
      <c r="H62" s="669"/>
      <c r="I62" s="669" t="s">
        <v>103</v>
      </c>
      <c r="J62" s="650" t="s">
        <v>62</v>
      </c>
      <c r="K62" s="651"/>
      <c r="L62" s="651"/>
      <c r="M62" s="651"/>
      <c r="N62" s="651"/>
      <c r="O62" s="651"/>
      <c r="P62" s="651"/>
      <c r="Q62" s="651"/>
      <c r="R62" s="651"/>
      <c r="S62" s="651"/>
      <c r="T62" s="651"/>
      <c r="U62" s="651"/>
      <c r="V62" s="651"/>
      <c r="W62" s="652"/>
    </row>
    <row r="63" spans="1:26" s="49" customFormat="1" x14ac:dyDescent="0.3">
      <c r="A63" s="668"/>
      <c r="B63" s="656"/>
      <c r="C63" s="656"/>
      <c r="D63" s="656"/>
      <c r="E63" s="659"/>
      <c r="F63" s="660"/>
      <c r="G63" s="656"/>
      <c r="H63" s="656"/>
      <c r="I63" s="656"/>
      <c r="J63" s="501">
        <v>2005</v>
      </c>
      <c r="K63" s="501">
        <v>2006</v>
      </c>
      <c r="L63" s="501">
        <v>2007</v>
      </c>
      <c r="M63" s="501">
        <v>2008</v>
      </c>
      <c r="N63" s="501">
        <v>2009</v>
      </c>
      <c r="O63" s="501">
        <v>2010</v>
      </c>
      <c r="P63" s="501">
        <v>2011</v>
      </c>
      <c r="Q63" s="501">
        <v>2012</v>
      </c>
      <c r="R63" s="501">
        <v>2013</v>
      </c>
      <c r="S63" s="501">
        <v>2014</v>
      </c>
      <c r="T63" s="513">
        <v>2015</v>
      </c>
      <c r="U63" s="513">
        <v>2016</v>
      </c>
      <c r="V63" s="513">
        <v>2017</v>
      </c>
      <c r="W63" s="452">
        <v>2018</v>
      </c>
    </row>
    <row r="64" spans="1:26" s="45" customFormat="1" x14ac:dyDescent="0.3">
      <c r="A64" s="663" t="s">
        <v>109</v>
      </c>
      <c r="B64" s="661">
        <f>B58</f>
        <v>0.28921400318304036</v>
      </c>
      <c r="C64" s="666">
        <f>C58</f>
        <v>0.34878079220835467</v>
      </c>
      <c r="D64" s="153" t="s">
        <v>15</v>
      </c>
      <c r="E64" s="661">
        <f>C50</f>
        <v>9.1538461538461527E-2</v>
      </c>
      <c r="F64" s="661"/>
      <c r="G64" s="670">
        <f>D50</f>
        <v>0.23799999999999999</v>
      </c>
      <c r="H64" s="670"/>
      <c r="I64" s="154">
        <f>B44*A31</f>
        <v>0.3</v>
      </c>
      <c r="J64" s="155">
        <f t="shared" ref="J64:O64" si="2">($B$64*$E64*$I64)*(C27-$A$34)</f>
        <v>1984630.3932339547</v>
      </c>
      <c r="K64" s="155">
        <f t="shared" si="2"/>
        <v>2021205.5867373047</v>
      </c>
      <c r="L64" s="155">
        <f t="shared" si="2"/>
        <v>2057780.7802406552</v>
      </c>
      <c r="M64" s="155">
        <f t="shared" si="2"/>
        <v>2094355.9737440054</v>
      </c>
      <c r="N64" s="155">
        <f t="shared" si="2"/>
        <v>2130931.1672473559</v>
      </c>
      <c r="O64" s="155">
        <f t="shared" si="2"/>
        <v>2167506.3607507055</v>
      </c>
      <c r="P64" s="155">
        <f>($C$64*$G64*$I64)*(I27-$A$34)</f>
        <v>3957935.1789568071</v>
      </c>
      <c r="Q64" s="155">
        <f>($C$64*$G64*$I64)*(J27-$A$34)</f>
        <v>4036681.7995467759</v>
      </c>
      <c r="R64" s="155">
        <f>($C$64*$G64*$I64)*(K27-$A$34)</f>
        <v>4115428.4201367442</v>
      </c>
      <c r="S64" s="155">
        <f>($C$64*$G64*$I64)*(L27-$A$34)</f>
        <v>4194175.040726712</v>
      </c>
      <c r="T64" s="462">
        <f>($C$64*$G64*$I64)*(M27-$A$34)</f>
        <v>4272921.6613166807</v>
      </c>
      <c r="U64" s="462">
        <f t="shared" ref="U64:W64" si="3">($C$64*$G64*$I64)*(N27-$A$34)</f>
        <v>4353235.0155629534</v>
      </c>
      <c r="V64" s="462">
        <f t="shared" si="3"/>
        <v>4435115.1034655301</v>
      </c>
      <c r="W64" s="156">
        <f t="shared" si="3"/>
        <v>4518561.9250244088</v>
      </c>
    </row>
    <row r="65" spans="1:23" s="45" customFormat="1" x14ac:dyDescent="0.3">
      <c r="A65" s="663"/>
      <c r="B65" s="661"/>
      <c r="C65" s="666"/>
      <c r="D65" s="153" t="s">
        <v>16</v>
      </c>
      <c r="E65" s="662">
        <f t="shared" ref="E65:E66" si="4">C51</f>
        <v>0.26500000000000001</v>
      </c>
      <c r="F65" s="662"/>
      <c r="G65" s="662">
        <f>D51</f>
        <v>7.6999999999999999E-2</v>
      </c>
      <c r="H65" s="662"/>
      <c r="I65" s="154">
        <f>B46*A31</f>
        <v>0.06</v>
      </c>
      <c r="J65" s="155">
        <f t="shared" ref="J65:O65" si="5">($B$64*$E$65*$I$65)*(C27-$A$34)</f>
        <v>1149084.3201161302</v>
      </c>
      <c r="K65" s="155">
        <f t="shared" si="5"/>
        <v>1170261.0498000025</v>
      </c>
      <c r="L65" s="155">
        <f t="shared" si="5"/>
        <v>1191437.779483875</v>
      </c>
      <c r="M65" s="155">
        <f t="shared" si="5"/>
        <v>1212614.5091677476</v>
      </c>
      <c r="N65" s="155">
        <f t="shared" si="5"/>
        <v>1233791.2388516204</v>
      </c>
      <c r="O65" s="155">
        <f t="shared" si="5"/>
        <v>1254967.9685354927</v>
      </c>
      <c r="P65" s="155">
        <f>($C$64*$G$65*$I$65)*(I27-$A$34)</f>
        <v>256101.68805014636</v>
      </c>
      <c r="Q65" s="155">
        <f>($C$64*$G$65*$I$65)*(J27-$A$34)</f>
        <v>261197.05761773259</v>
      </c>
      <c r="R65" s="155">
        <f>($C$64*$G$65*$I$65)*(K27-$A$34)</f>
        <v>266292.42718531878</v>
      </c>
      <c r="S65" s="155">
        <f>($C$64*$G$65*$I$65)*(L27-$A$34)</f>
        <v>271387.79675290495</v>
      </c>
      <c r="T65" s="462">
        <f>($C$64*$G$65*$I$65)*(M27-$A$34)</f>
        <v>276483.16632049117</v>
      </c>
      <c r="U65" s="462">
        <f t="shared" ref="U65:W65" si="6">($C$64*$G$65*$I$65)*(N27-$A$34)</f>
        <v>281679.91277172056</v>
      </c>
      <c r="V65" s="462">
        <f t="shared" si="6"/>
        <v>286978.03610659315</v>
      </c>
      <c r="W65" s="156">
        <f t="shared" si="6"/>
        <v>292377.53632510884</v>
      </c>
    </row>
    <row r="66" spans="1:23" s="45" customFormat="1" x14ac:dyDescent="0.3">
      <c r="A66" s="663"/>
      <c r="B66" s="661"/>
      <c r="C66" s="666"/>
      <c r="D66" s="153" t="s">
        <v>176</v>
      </c>
      <c r="E66" s="662">
        <f t="shared" si="4"/>
        <v>2.4841584158415843E-2</v>
      </c>
      <c r="F66" s="662"/>
      <c r="G66" s="661">
        <f>D52</f>
        <v>1.2999999999999999E-2</v>
      </c>
      <c r="H66" s="661"/>
      <c r="I66" s="154">
        <f>B45*A31</f>
        <v>0.3</v>
      </c>
      <c r="J66" s="155">
        <f t="shared" ref="J66:O66" si="7">($B$64*$E$66*$I$66)*(C27-$A$34)</f>
        <v>538586.3177977528</v>
      </c>
      <c r="K66" s="155">
        <f t="shared" si="7"/>
        <v>548512.04445137421</v>
      </c>
      <c r="L66" s="155">
        <f t="shared" si="7"/>
        <v>558437.77110499586</v>
      </c>
      <c r="M66" s="155">
        <f t="shared" si="7"/>
        <v>568363.49775861739</v>
      </c>
      <c r="N66" s="155">
        <f t="shared" si="7"/>
        <v>578289.22441223892</v>
      </c>
      <c r="O66" s="155">
        <f t="shared" si="7"/>
        <v>588214.95106586046</v>
      </c>
      <c r="P66" s="155">
        <f>($C$64*$G$66*$I$66)*(I27-$A$34)</f>
        <v>216189.73666570795</v>
      </c>
      <c r="Q66" s="155">
        <f>($C$64*$G$66*$I$66)*(J27-$A$34)</f>
        <v>220491.02266431972</v>
      </c>
      <c r="R66" s="155">
        <f>($C$64*$G$66*$I$66)*(K27-$A$34)</f>
        <v>224792.30866293141</v>
      </c>
      <c r="S66" s="155">
        <f>($C$64*$G$66*$I$66)*(L27-$A$34)</f>
        <v>229093.59466154312</v>
      </c>
      <c r="T66" s="462">
        <f>($C$64*$G$66*$I$66)*(M27-$A$34)</f>
        <v>233394.88066015486</v>
      </c>
      <c r="U66" s="462">
        <f t="shared" ref="U66:W66" si="8">($C$64*$G$66*$I$66)*(N27-$A$34)</f>
        <v>237781.7445475563</v>
      </c>
      <c r="V66" s="462">
        <f t="shared" si="8"/>
        <v>242254.18632374745</v>
      </c>
      <c r="W66" s="156">
        <f t="shared" si="8"/>
        <v>246812.20598872824</v>
      </c>
    </row>
    <row r="67" spans="1:23" s="45" customFormat="1" x14ac:dyDescent="0.3">
      <c r="A67" s="663"/>
      <c r="B67" s="661"/>
      <c r="C67" s="666"/>
      <c r="D67" s="153" t="s">
        <v>177</v>
      </c>
      <c r="E67" s="662">
        <f>C54</f>
        <v>0.40785072353389173</v>
      </c>
      <c r="F67" s="662"/>
      <c r="G67" s="661">
        <f>D54</f>
        <v>0.12399999999999994</v>
      </c>
      <c r="H67" s="661"/>
      <c r="I67" s="154">
        <f>B42*A31</f>
        <v>0.06</v>
      </c>
      <c r="J67" s="155">
        <f t="shared" ref="J67:O67" si="9">($B$64*$E$67*$I$67)*(C27-$A$34)</f>
        <v>1768508.9485313725</v>
      </c>
      <c r="K67" s="155">
        <f t="shared" si="9"/>
        <v>1801101.1920168404</v>
      </c>
      <c r="L67" s="155">
        <f t="shared" si="9"/>
        <v>1833693.4355023087</v>
      </c>
      <c r="M67" s="155">
        <f t="shared" si="9"/>
        <v>1866285.6789877769</v>
      </c>
      <c r="N67" s="155">
        <f t="shared" si="9"/>
        <v>1898877.9224732451</v>
      </c>
      <c r="O67" s="155">
        <f t="shared" si="9"/>
        <v>1931470.1659587128</v>
      </c>
      <c r="P67" s="155">
        <f>($C$64*$G$67*$I$67)*(I27-$A$34)</f>
        <v>412423.49763919658</v>
      </c>
      <c r="Q67" s="155">
        <f>($C$64*$G$67*$I$67)*(J27-$A$34)</f>
        <v>420629.0278519328</v>
      </c>
      <c r="R67" s="155">
        <f>($C$64*$G$67*$I$67)*(K27-$A$34)</f>
        <v>428834.55806466896</v>
      </c>
      <c r="S67" s="155">
        <f>($C$64*$G$67*$I$67)*(L27-$A$34)</f>
        <v>437040.08827740513</v>
      </c>
      <c r="T67" s="462">
        <f>($C$64*$G$67*$I$67)*(M27-$A$34)</f>
        <v>445245.61849014141</v>
      </c>
      <c r="U67" s="462">
        <f t="shared" ref="U67:W67" si="10">($C$64*$G$67*$I$67)*(N27-$A$34)</f>
        <v>453614.40498303028</v>
      </c>
      <c r="V67" s="462">
        <f t="shared" si="10"/>
        <v>462146.44775607187</v>
      </c>
      <c r="W67" s="156">
        <f t="shared" si="10"/>
        <v>470841.74680926598</v>
      </c>
    </row>
    <row r="68" spans="1:23" s="49" customFormat="1" ht="108" customHeight="1" x14ac:dyDescent="0.3">
      <c r="A68" s="668" t="s">
        <v>13</v>
      </c>
      <c r="B68" s="656" t="s">
        <v>110</v>
      </c>
      <c r="C68" s="656" t="s">
        <v>111</v>
      </c>
      <c r="D68" s="656" t="s">
        <v>14</v>
      </c>
      <c r="E68" s="656" t="s">
        <v>205</v>
      </c>
      <c r="F68" s="656" t="s">
        <v>206</v>
      </c>
      <c r="G68" s="656" t="s">
        <v>436</v>
      </c>
      <c r="H68" s="656" t="s">
        <v>437</v>
      </c>
      <c r="I68" s="656" t="s">
        <v>103</v>
      </c>
      <c r="J68" s="653" t="s">
        <v>62</v>
      </c>
      <c r="K68" s="654"/>
      <c r="L68" s="654"/>
      <c r="M68" s="654"/>
      <c r="N68" s="654"/>
      <c r="O68" s="654"/>
      <c r="P68" s="654"/>
      <c r="Q68" s="654"/>
      <c r="R68" s="654"/>
      <c r="S68" s="654"/>
      <c r="T68" s="654"/>
      <c r="U68" s="654"/>
      <c r="V68" s="654"/>
      <c r="W68" s="655"/>
    </row>
    <row r="69" spans="1:23" s="49" customFormat="1" x14ac:dyDescent="0.3">
      <c r="A69" s="668"/>
      <c r="B69" s="656"/>
      <c r="C69" s="656"/>
      <c r="D69" s="656"/>
      <c r="E69" s="656"/>
      <c r="F69" s="656"/>
      <c r="G69" s="656"/>
      <c r="H69" s="656"/>
      <c r="I69" s="656"/>
      <c r="J69" s="501">
        <v>2005</v>
      </c>
      <c r="K69" s="501">
        <v>2006</v>
      </c>
      <c r="L69" s="501">
        <v>2007</v>
      </c>
      <c r="M69" s="501">
        <v>2008</v>
      </c>
      <c r="N69" s="501">
        <v>2009</v>
      </c>
      <c r="O69" s="501">
        <v>2010</v>
      </c>
      <c r="P69" s="501">
        <v>2011</v>
      </c>
      <c r="Q69" s="501">
        <v>2012</v>
      </c>
      <c r="R69" s="501">
        <v>2013</v>
      </c>
      <c r="S69" s="501">
        <v>2014</v>
      </c>
      <c r="T69" s="513">
        <v>2015</v>
      </c>
      <c r="U69" s="513">
        <v>2016</v>
      </c>
      <c r="V69" s="513">
        <v>2017</v>
      </c>
      <c r="W69" s="452">
        <v>2018</v>
      </c>
    </row>
    <row r="70" spans="1:23" s="45" customFormat="1" ht="31.2" x14ac:dyDescent="0.3">
      <c r="A70" s="663" t="s">
        <v>109</v>
      </c>
      <c r="B70" s="661">
        <f>B58</f>
        <v>0.28921400318304036</v>
      </c>
      <c r="C70" s="666">
        <f>C58</f>
        <v>0.34878079220835467</v>
      </c>
      <c r="D70" s="153" t="s">
        <v>63</v>
      </c>
      <c r="E70" s="167">
        <f>C53*'STP status'!E18</f>
        <v>9.5227062094531981E-2</v>
      </c>
      <c r="F70" s="490">
        <f>C53*'STP status'!H18</f>
        <v>0</v>
      </c>
      <c r="G70" s="472">
        <f>D53*'STP status'!K18</f>
        <v>1.8318682679212888E-3</v>
      </c>
      <c r="H70" s="472">
        <f>D53*'STP status'!N18</f>
        <v>0</v>
      </c>
      <c r="I70" s="154">
        <f>B41*A31</f>
        <v>0.3</v>
      </c>
      <c r="J70" s="155">
        <f>($B$70*$E$70*$I$70)*(C23-$A$34)</f>
        <v>689206.92075777869</v>
      </c>
      <c r="K70" s="155">
        <f>($B$70*$E$70*$I$70)*(D23-$A$34)</f>
        <v>701908.46789547405</v>
      </c>
      <c r="L70" s="155">
        <f>($B$70*$E$70*$I$70)*(E23-$A$34)</f>
        <v>714610.01503316942</v>
      </c>
      <c r="M70" s="155">
        <f>($B$70*$F$70*$I$70)*(F23-$A$34)</f>
        <v>0</v>
      </c>
      <c r="N70" s="155">
        <f>($B$70*$F$70*$I$70)*(G23-$A$34)</f>
        <v>0</v>
      </c>
      <c r="O70" s="155">
        <f>($B$70*$F$70*$I$70)*(H23-$A$34)</f>
        <v>0</v>
      </c>
      <c r="P70" s="155">
        <f>($C$70*$G$70*$I$70)*(I23-$A$34)</f>
        <v>46167.684842919749</v>
      </c>
      <c r="Q70" s="155">
        <f>($C$70*$G$70*$I$70)*(J23-$A$34)</f>
        <v>47086.231761315947</v>
      </c>
      <c r="R70" s="155">
        <f>($C$70*$G$70*$I$70)*(K23-$A$34)</f>
        <v>48004.778679712137</v>
      </c>
      <c r="S70" s="155">
        <f>($C$70*$G$70*$I$70)*(L23-$A$34)</f>
        <v>48923.325598108306</v>
      </c>
      <c r="T70" s="462">
        <f>($C$70*$G$70*$I$70)*(M23-$A$34)</f>
        <v>49841.872516504511</v>
      </c>
      <c r="U70" s="462">
        <f>($C$70*$H$70*$I$70)*(N23-$A$34)</f>
        <v>0</v>
      </c>
      <c r="V70" s="462">
        <f t="shared" ref="V70:W70" si="11">($C$70*$H$70*$I$70)*(O23-$A$34)</f>
        <v>0</v>
      </c>
      <c r="W70" s="156">
        <f t="shared" si="11"/>
        <v>0</v>
      </c>
    </row>
    <row r="71" spans="1:23" s="45" customFormat="1" ht="31.2" x14ac:dyDescent="0.3">
      <c r="A71" s="663"/>
      <c r="B71" s="661"/>
      <c r="C71" s="666"/>
      <c r="D71" s="153" t="s">
        <v>64</v>
      </c>
      <c r="E71" s="165">
        <f>(C53-E70)*'STP status'!D18</f>
        <v>0.11554216867469878</v>
      </c>
      <c r="F71" s="477">
        <f>(C53-F70)*'STP status'!G18</f>
        <v>6.0849694238815574E-2</v>
      </c>
      <c r="G71" s="479">
        <f>(D53-G70)*'STP status'!J18</f>
        <v>0.19845239569146964</v>
      </c>
      <c r="H71" s="464">
        <f>(D53-H70)*'STP status'!M18</f>
        <v>0.10726808510638298</v>
      </c>
      <c r="I71" s="154">
        <f>B38*A31</f>
        <v>0.48</v>
      </c>
      <c r="J71" s="155">
        <f>($B$70*$E$71*$I$71)*(C23-$A$34)</f>
        <v>1337980.3688311006</v>
      </c>
      <c r="K71" s="155">
        <f>($B$70*$E$71*$I$71)*(D23-$A$34)</f>
        <v>1362638.3056744135</v>
      </c>
      <c r="L71" s="155">
        <f>($B$70*$E$71*$I$71)*(E23-$A$34)</f>
        <v>1387296.2425177258</v>
      </c>
      <c r="M71" s="155">
        <f>($B$70*$F$71*$I$71)*(F23-$A$34)</f>
        <v>743598.47213211353</v>
      </c>
      <c r="N71" s="155">
        <f>($B$70*$F$71*$I$71)*(G23-$A$34)</f>
        <v>756584.44889441528</v>
      </c>
      <c r="O71" s="155">
        <f>($B$70*$F$71*$I$71)*(H23-$A$34)</f>
        <v>769570.42565671692</v>
      </c>
      <c r="P71" s="155">
        <f>($C$70*$G$71*$I$71)*(I23-$A$34)</f>
        <v>8002398.7061059568</v>
      </c>
      <c r="Q71" s="155">
        <f>($C$70*$G$71*$I$71)*(J23-$A$34)</f>
        <v>8161613.5052946284</v>
      </c>
      <c r="R71" s="155">
        <f>($C$70*$G$71*$I$71)*(K23-$A$34)</f>
        <v>8320828.3044832982</v>
      </c>
      <c r="S71" s="155">
        <f>($C$70*$G$71*$I$71)*(L23-$A$34)</f>
        <v>8480043.1036719661</v>
      </c>
      <c r="T71" s="462">
        <f>($C$70*$G$71*$I$71)*(M23-$A$34)</f>
        <v>8639257.9028606378</v>
      </c>
      <c r="U71" s="462">
        <f>($C$70*$H$71*$I$71)*(N23-$A$34)</f>
        <v>4757489.1222456023</v>
      </c>
      <c r="V71" s="462">
        <f t="shared" ref="V71:W71" si="12">($C$70*$H$71*$I$71)*(O23-$A$34)</f>
        <v>4846972.8340443885</v>
      </c>
      <c r="W71" s="156">
        <f t="shared" si="12"/>
        <v>4938168.7709586732</v>
      </c>
    </row>
    <row r="72" spans="1:23" s="45" customFormat="1" ht="31.8" thickBot="1" x14ac:dyDescent="0.35">
      <c r="A72" s="664"/>
      <c r="B72" s="665"/>
      <c r="C72" s="667"/>
      <c r="D72" s="159" t="s">
        <v>105</v>
      </c>
      <c r="E72" s="164">
        <f>(C53-E70)*'STP status'!C18</f>
        <v>0</v>
      </c>
      <c r="F72" s="478">
        <f>(C53-F70)*'STP status'!F18</f>
        <v>0.14991953653041518</v>
      </c>
      <c r="G72" s="480">
        <f>(D53-G70)*'STP status'!I18</f>
        <v>0.34771573604060918</v>
      </c>
      <c r="H72" s="481">
        <f>(D53-H70)*'STP status'!L18</f>
        <v>0.44073191489361707</v>
      </c>
      <c r="I72" s="160">
        <f>B39*A31</f>
        <v>0.18</v>
      </c>
      <c r="J72" s="161">
        <f>($B$70*$E$72*$I$72)*(C23-$A$34)</f>
        <v>0</v>
      </c>
      <c r="K72" s="161">
        <f>($B$70*$E$72*$I$72)*(D23-$A$34)</f>
        <v>0</v>
      </c>
      <c r="L72" s="161">
        <f>($B$70*$E$72*$I$72)*(E23-$A$34)</f>
        <v>0</v>
      </c>
      <c r="M72" s="161">
        <f>($B$70*$F$72*$I$72)*(F23-$A$34)</f>
        <v>687020.32751336566</v>
      </c>
      <c r="N72" s="161">
        <f>($B$70*$F$72*$I$72)*(G23-$A$34)</f>
        <v>699018.24082636181</v>
      </c>
      <c r="O72" s="161">
        <f>($B$70*$F$72*$I$72)*(H23-$A$34)</f>
        <v>711016.15413935785</v>
      </c>
      <c r="P72" s="161">
        <f>($C$70*$G$72*$I$72)*(I23-$A$34)</f>
        <v>5257986.3293324402</v>
      </c>
      <c r="Q72" s="161">
        <f>($C$70*$G$72*$I$72)*(J23-$A$34)</f>
        <v>5362598.6172608938</v>
      </c>
      <c r="R72" s="161">
        <f>($C$70*$G$72*$I$72)*(K23-$A$34)</f>
        <v>5467210.9051893465</v>
      </c>
      <c r="S72" s="161">
        <f>($C$70*$G$72*$I$72)*(L23-$A$34)</f>
        <v>5571823.1931177983</v>
      </c>
      <c r="T72" s="463">
        <f>($C$70*$G$72*$I$72)*(M23-$A$34)</f>
        <v>5676435.4810462529</v>
      </c>
      <c r="U72" s="463">
        <f>($C$70*$H$72*$I$72)*(N23-$A$34)</f>
        <v>7330153.0769381989</v>
      </c>
      <c r="V72" s="463">
        <f t="shared" ref="V72:W72" si="13">($C$70*$H$72*$I$72)*(O23-$A$34)</f>
        <v>7468026.0785412192</v>
      </c>
      <c r="W72" s="162">
        <f t="shared" si="13"/>
        <v>7608537.2096020877</v>
      </c>
    </row>
    <row r="73" spans="1:23" s="45" customFormat="1" x14ac:dyDescent="0.3">
      <c r="A73" s="131"/>
      <c r="B73" s="47"/>
      <c r="C73" s="47"/>
      <c r="D73" s="47"/>
      <c r="E73" s="324"/>
      <c r="F73" s="48"/>
      <c r="G73" s="48"/>
      <c r="H73" s="476"/>
      <c r="I73" s="48"/>
      <c r="J73" s="48"/>
      <c r="K73" s="48"/>
    </row>
    <row r="74" spans="1:23" s="114" customFormat="1" x14ac:dyDescent="0.3">
      <c r="A74" s="68"/>
      <c r="B74" s="56"/>
      <c r="C74" s="56"/>
      <c r="D74" s="56"/>
      <c r="E74" s="56"/>
      <c r="F74" s="113"/>
      <c r="G74" s="113"/>
      <c r="H74" s="113"/>
      <c r="I74" s="113"/>
      <c r="J74" s="113"/>
      <c r="K74" s="113"/>
    </row>
    <row r="75" spans="1:23" ht="47.25" customHeight="1" x14ac:dyDescent="0.3">
      <c r="A75" s="656" t="s">
        <v>357</v>
      </c>
      <c r="B75" s="656"/>
      <c r="C75" s="392">
        <v>2005</v>
      </c>
      <c r="D75" s="392">
        <v>2006</v>
      </c>
      <c r="E75" s="501">
        <v>2007</v>
      </c>
      <c r="F75" s="501">
        <v>2008</v>
      </c>
      <c r="G75" s="501">
        <v>2009</v>
      </c>
      <c r="H75" s="501">
        <v>2010</v>
      </c>
      <c r="I75" s="501">
        <v>2011</v>
      </c>
      <c r="J75" s="501">
        <v>2012</v>
      </c>
      <c r="K75" s="501">
        <v>2013</v>
      </c>
      <c r="L75" s="501">
        <v>2014</v>
      </c>
      <c r="M75" s="501">
        <v>2015</v>
      </c>
      <c r="N75" s="513">
        <v>2016</v>
      </c>
      <c r="O75" s="513">
        <v>2017</v>
      </c>
      <c r="P75" s="501">
        <v>2018</v>
      </c>
    </row>
    <row r="76" spans="1:23" x14ac:dyDescent="0.3">
      <c r="A76" s="393"/>
      <c r="B76" s="394"/>
      <c r="C76" s="395">
        <f t="shared" ref="C76:M76" si="14">(SUM(J64:J67)+SUM(J70:J72))/10^3</f>
        <v>7467.9972692680903</v>
      </c>
      <c r="D76" s="395">
        <f t="shared" si="14"/>
        <v>7605.6266465754088</v>
      </c>
      <c r="E76" s="395">
        <f t="shared" si="14"/>
        <v>7743.25602388273</v>
      </c>
      <c r="F76" s="395">
        <f t="shared" si="14"/>
        <v>7172.2384593036268</v>
      </c>
      <c r="G76" s="395">
        <f t="shared" si="14"/>
        <v>7297.492242705237</v>
      </c>
      <c r="H76" s="395">
        <f t="shared" si="14"/>
        <v>7422.7460261068463</v>
      </c>
      <c r="I76" s="395">
        <f t="shared" si="14"/>
        <v>18149.202821593175</v>
      </c>
      <c r="J76" s="395">
        <f t="shared" si="14"/>
        <v>18510.297261997599</v>
      </c>
      <c r="K76" s="395">
        <f t="shared" si="14"/>
        <v>18871.391702402019</v>
      </c>
      <c r="L76" s="395">
        <f t="shared" si="14"/>
        <v>19232.486142806436</v>
      </c>
      <c r="M76" s="395">
        <f t="shared" si="14"/>
        <v>19593.580583210864</v>
      </c>
      <c r="N76" s="395">
        <f t="shared" ref="N76:P76" si="15">(SUM(U64:U67)+SUM(U70:U72))/10^3</f>
        <v>17413.953277049062</v>
      </c>
      <c r="O76" s="395">
        <f t="shared" si="15"/>
        <v>17741.492686237551</v>
      </c>
      <c r="P76" s="395">
        <f t="shared" si="15"/>
        <v>18075.299394708272</v>
      </c>
    </row>
    <row r="77" spans="1:23" x14ac:dyDescent="0.3">
      <c r="A77" s="68"/>
      <c r="B77" s="69"/>
      <c r="C77" s="410"/>
      <c r="D77" s="69"/>
      <c r="E77" s="120"/>
      <c r="F77" s="121"/>
      <c r="G77" s="121"/>
      <c r="H77" s="121"/>
      <c r="I77" s="121"/>
      <c r="J77" s="121"/>
    </row>
    <row r="78" spans="1:23" ht="47.25" customHeight="1" x14ac:dyDescent="0.3">
      <c r="A78" s="656" t="s">
        <v>112</v>
      </c>
      <c r="B78" s="656"/>
      <c r="C78" s="392">
        <v>2005</v>
      </c>
      <c r="D78" s="392">
        <v>2006</v>
      </c>
      <c r="E78" s="501">
        <v>2007</v>
      </c>
      <c r="F78" s="501">
        <v>2008</v>
      </c>
      <c r="G78" s="501">
        <v>2009</v>
      </c>
      <c r="H78" s="501">
        <v>2010</v>
      </c>
      <c r="I78" s="501">
        <v>2011</v>
      </c>
      <c r="J78" s="501">
        <v>2012</v>
      </c>
      <c r="K78" s="501">
        <v>2013</v>
      </c>
      <c r="L78" s="501">
        <v>2014</v>
      </c>
      <c r="M78" s="501">
        <v>2015</v>
      </c>
      <c r="N78" s="513">
        <v>2016</v>
      </c>
      <c r="O78" s="513">
        <v>2017</v>
      </c>
      <c r="P78" s="513">
        <v>2018</v>
      </c>
      <c r="Q78" s="485"/>
    </row>
    <row r="79" spans="1:23" x14ac:dyDescent="0.3">
      <c r="A79" s="393"/>
      <c r="B79" s="394"/>
      <c r="C79" s="395">
        <f t="shared" ref="C79:P79" si="16">C76*21</f>
        <v>156827.94265462991</v>
      </c>
      <c r="D79" s="395">
        <f t="shared" si="16"/>
        <v>159718.15957808358</v>
      </c>
      <c r="E79" s="395">
        <f t="shared" si="16"/>
        <v>162608.37650153734</v>
      </c>
      <c r="F79" s="395">
        <f t="shared" si="16"/>
        <v>150617.00764537617</v>
      </c>
      <c r="G79" s="395">
        <f t="shared" si="16"/>
        <v>153247.33709680999</v>
      </c>
      <c r="H79" s="395">
        <f t="shared" si="16"/>
        <v>155877.66654824378</v>
      </c>
      <c r="I79" s="395">
        <f t="shared" si="16"/>
        <v>381133.25925345666</v>
      </c>
      <c r="J79" s="395">
        <f t="shared" si="16"/>
        <v>388716.2425019496</v>
      </c>
      <c r="K79" s="395">
        <f t="shared" si="16"/>
        <v>396299.22575044242</v>
      </c>
      <c r="L79" s="395">
        <f t="shared" si="16"/>
        <v>403882.20899893518</v>
      </c>
      <c r="M79" s="395">
        <f t="shared" si="16"/>
        <v>411465.19224742812</v>
      </c>
      <c r="N79" s="395">
        <f t="shared" si="16"/>
        <v>365693.01881803031</v>
      </c>
      <c r="O79" s="395">
        <f t="shared" si="16"/>
        <v>372571.34641098854</v>
      </c>
      <c r="P79" s="395">
        <f t="shared" si="16"/>
        <v>379581.28728887369</v>
      </c>
    </row>
    <row r="80" spans="1:23" x14ac:dyDescent="0.3">
      <c r="F80" s="123"/>
    </row>
    <row r="81" spans="2:6" x14ac:dyDescent="0.3">
      <c r="B81" s="57"/>
      <c r="C81" s="367"/>
      <c r="D81" s="57"/>
      <c r="E81" s="57"/>
    </row>
    <row r="82" spans="2:6" x14ac:dyDescent="0.3">
      <c r="B82" s="57"/>
      <c r="C82" s="124"/>
      <c r="D82" s="124"/>
      <c r="E82" s="124"/>
      <c r="F82" s="123"/>
    </row>
    <row r="83" spans="2:6" x14ac:dyDescent="0.3">
      <c r="B83" s="57"/>
      <c r="C83" s="124"/>
      <c r="D83" s="124"/>
      <c r="E83" s="124"/>
    </row>
  </sheetData>
  <mergeCells count="38">
    <mergeCell ref="A33:B33"/>
    <mergeCell ref="A48:D48"/>
    <mergeCell ref="A50:A54"/>
    <mergeCell ref="A61:B61"/>
    <mergeCell ref="A62:A63"/>
    <mergeCell ref="B62:B63"/>
    <mergeCell ref="C62:C63"/>
    <mergeCell ref="D62:D63"/>
    <mergeCell ref="E62:F63"/>
    <mergeCell ref="G62:H63"/>
    <mergeCell ref="I62:I63"/>
    <mergeCell ref="J62:W62"/>
    <mergeCell ref="A64:A67"/>
    <mergeCell ref="B64:B67"/>
    <mergeCell ref="C64:C67"/>
    <mergeCell ref="E64:F64"/>
    <mergeCell ref="G64:H64"/>
    <mergeCell ref="E65:F65"/>
    <mergeCell ref="G65:H65"/>
    <mergeCell ref="E66:F66"/>
    <mergeCell ref="G66:H66"/>
    <mergeCell ref="E67:F67"/>
    <mergeCell ref="G67:H67"/>
    <mergeCell ref="I68:I69"/>
    <mergeCell ref="J68:W68"/>
    <mergeCell ref="A70:A72"/>
    <mergeCell ref="B70:B72"/>
    <mergeCell ref="C70:C72"/>
    <mergeCell ref="A68:A69"/>
    <mergeCell ref="B68:B69"/>
    <mergeCell ref="C68:C69"/>
    <mergeCell ref="D68:D69"/>
    <mergeCell ref="E68:E69"/>
    <mergeCell ref="A75:B75"/>
    <mergeCell ref="A78:B78"/>
    <mergeCell ref="F68:F69"/>
    <mergeCell ref="G68:G69"/>
    <mergeCell ref="H68:H69"/>
  </mergeCells>
  <pageMargins left="0.25" right="0.25" top="0.75" bottom="0.75" header="0.3" footer="0.3"/>
  <pageSetup paperSize="9" scale="35" fitToHeight="0" orientation="landscape" horizontalDpi="4294967293" verticalDpi="4294967293"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25">
    <tabColor rgb="FFFFC000"/>
    <pageSetUpPr fitToPage="1"/>
  </sheetPr>
  <dimension ref="A1:Y48"/>
  <sheetViews>
    <sheetView topLeftCell="J34" zoomScaleNormal="100" zoomScalePageLayoutView="80" workbookViewId="0">
      <selection activeCell="N38" sqref="N38:P38"/>
    </sheetView>
  </sheetViews>
  <sheetFormatPr defaultColWidth="8.6640625" defaultRowHeight="15.6" x14ac:dyDescent="0.3"/>
  <cols>
    <col min="1" max="1" width="45.44140625" style="353" customWidth="1"/>
    <col min="2" max="4" width="19.6640625" style="122" customWidth="1"/>
    <col min="5" max="5" width="25.6640625" style="57" customWidth="1"/>
    <col min="6" max="6" width="24.33203125" style="57" customWidth="1"/>
    <col min="7" max="7" width="23" style="57" customWidth="1"/>
    <col min="8" max="8" width="22.33203125" style="57" customWidth="1"/>
    <col min="9" max="9" width="21.6640625" style="57" customWidth="1"/>
    <col min="10" max="10" width="21.33203125" style="57" customWidth="1"/>
    <col min="11" max="11" width="21.44140625" style="57" customWidth="1"/>
    <col min="12" max="13" width="20.6640625" style="57" customWidth="1"/>
    <col min="14" max="14" width="21.6640625" style="57" customWidth="1"/>
    <col min="15" max="15" width="19.33203125" style="57" customWidth="1"/>
    <col min="16" max="16" width="20" style="57" customWidth="1"/>
    <col min="17" max="192" width="8.6640625" style="57"/>
    <col min="193" max="193" width="43.44140625" style="57" customWidth="1"/>
    <col min="194" max="200" width="18.6640625" style="57" customWidth="1"/>
    <col min="201" max="201" width="15.44140625" style="57" customWidth="1"/>
    <col min="202" max="202" width="12.33203125" style="57" customWidth="1"/>
    <col min="203" max="203" width="14.33203125" style="57" customWidth="1"/>
    <col min="204" max="204" width="12.33203125" style="57" customWidth="1"/>
    <col min="205" max="205" width="12.6640625" style="57" customWidth="1"/>
    <col min="206" max="207" width="12.44140625" style="57" customWidth="1"/>
    <col min="208" max="208" width="12.33203125" style="57" customWidth="1"/>
    <col min="209" max="214" width="11.44140625" style="57" bestFit="1" customWidth="1"/>
    <col min="215" max="215" width="13.6640625" style="57" bestFit="1" customWidth="1"/>
    <col min="216" max="220" width="11.44140625" style="57" bestFit="1" customWidth="1"/>
    <col min="221" max="221" width="11.6640625" style="57" customWidth="1"/>
    <col min="222" max="222" width="13.44140625" style="57" bestFit="1" customWidth="1"/>
    <col min="223" max="224" width="11.44140625" style="57" bestFit="1" customWidth="1"/>
    <col min="225" max="225" width="13.6640625" style="57" bestFit="1" customWidth="1"/>
    <col min="226" max="231" width="11.44140625" style="57" bestFit="1" customWidth="1"/>
    <col min="232" max="234" width="11.33203125" style="57" bestFit="1" customWidth="1"/>
    <col min="235" max="235" width="13.6640625" style="57" bestFit="1" customWidth="1"/>
    <col min="236" max="240" width="11.33203125" style="57" bestFit="1" customWidth="1"/>
    <col min="241" max="241" width="13.44140625" style="57" customWidth="1"/>
    <col min="242" max="242" width="11.33203125" style="57" bestFit="1" customWidth="1"/>
    <col min="243" max="243" width="15.33203125" style="57" customWidth="1"/>
    <col min="244" max="244" width="13.33203125" style="57" customWidth="1"/>
    <col min="245" max="245" width="15.6640625" style="57" customWidth="1"/>
    <col min="246" max="246" width="14.6640625" style="57" customWidth="1"/>
    <col min="247" max="247" width="19.33203125" style="57" customWidth="1"/>
    <col min="248" max="248" width="14" style="57" customWidth="1"/>
    <col min="249" max="249" width="15.6640625" style="57" customWidth="1"/>
    <col min="250" max="250" width="17" style="57" customWidth="1"/>
    <col min="251" max="251" width="16.33203125" style="57" customWidth="1"/>
    <col min="252" max="252" width="17.33203125" style="57" customWidth="1"/>
    <col min="253" max="254" width="8.6640625" style="57"/>
    <col min="255" max="255" width="13.6640625" style="57" bestFit="1" customWidth="1"/>
    <col min="256" max="16384" width="8.6640625" style="57"/>
  </cols>
  <sheetData>
    <row r="1" spans="1:25" x14ac:dyDescent="0.3">
      <c r="A1" s="325"/>
      <c r="B1" s="56"/>
      <c r="C1" s="56"/>
      <c r="D1" s="56"/>
      <c r="E1" s="55"/>
      <c r="F1" s="55"/>
      <c r="G1" s="55"/>
      <c r="H1" s="326"/>
      <c r="I1" s="327"/>
      <c r="J1" s="55"/>
    </row>
    <row r="2" spans="1:25" s="63" customFormat="1" x14ac:dyDescent="0.3">
      <c r="A2" s="297" t="s">
        <v>44</v>
      </c>
      <c r="B2" s="59" t="s">
        <v>147</v>
      </c>
      <c r="C2" s="60">
        <v>2005</v>
      </c>
      <c r="D2" s="60">
        <v>2006</v>
      </c>
      <c r="E2" s="60">
        <v>2007</v>
      </c>
      <c r="F2" s="60">
        <v>2008</v>
      </c>
      <c r="G2" s="60">
        <v>2009</v>
      </c>
      <c r="H2" s="60">
        <v>2010</v>
      </c>
      <c r="I2" s="60">
        <v>2011</v>
      </c>
      <c r="J2" s="60">
        <v>2012</v>
      </c>
      <c r="K2" s="60">
        <v>2013</v>
      </c>
      <c r="L2" s="60">
        <v>2014</v>
      </c>
      <c r="M2" s="60">
        <v>2015</v>
      </c>
      <c r="N2" s="60">
        <v>2016</v>
      </c>
      <c r="O2" s="60">
        <v>2017</v>
      </c>
      <c r="P2" s="61">
        <v>2018</v>
      </c>
    </row>
    <row r="3" spans="1:25" s="66" customFormat="1" x14ac:dyDescent="0.3">
      <c r="A3" s="328"/>
      <c r="B3" s="65"/>
      <c r="C3" s="329">
        <f>'Urban population'!G16</f>
        <v>7206023.6000000015</v>
      </c>
      <c r="D3" s="329">
        <f>'Urban population'!H16</f>
        <v>7478703.5000000019</v>
      </c>
      <c r="E3" s="329">
        <f>'Urban population'!I16</f>
        <v>7751383.4000000022</v>
      </c>
      <c r="F3" s="329">
        <f>'Urban population'!J16</f>
        <v>8024063.3000000026</v>
      </c>
      <c r="G3" s="329">
        <f>'Urban population'!K16</f>
        <v>8296743.200000003</v>
      </c>
      <c r="H3" s="329">
        <f>'Urban population'!L16</f>
        <v>8569423.1000000034</v>
      </c>
      <c r="I3" s="329">
        <f>'Urban population'!M16</f>
        <v>8842103</v>
      </c>
      <c r="J3" s="329">
        <f>'Urban population'!N16</f>
        <v>9236370.1961736809</v>
      </c>
      <c r="K3" s="329">
        <f>'Urban population'!O16</f>
        <v>9630637.3923473619</v>
      </c>
      <c r="L3" s="329">
        <f>'Urban population'!P16</f>
        <v>10024904.588521043</v>
      </c>
      <c r="M3" s="329">
        <f>'Urban population'!Q16</f>
        <v>10419171.784694724</v>
      </c>
      <c r="N3" s="329">
        <f>'Urban population'!R16</f>
        <v>10813438.980868405</v>
      </c>
      <c r="O3" s="329">
        <f>'Urban population'!S16</f>
        <v>11207706.177042086</v>
      </c>
      <c r="P3" s="329">
        <f>'Urban population'!T16</f>
        <v>11601973.373215767</v>
      </c>
      <c r="Q3" s="494"/>
    </row>
    <row r="4" spans="1:25" s="66" customFormat="1" x14ac:dyDescent="0.3">
      <c r="A4" s="331"/>
      <c r="B4" s="69"/>
      <c r="D4" s="69"/>
      <c r="E4" s="67"/>
      <c r="F4" s="67"/>
      <c r="G4" s="67"/>
      <c r="H4" s="67"/>
      <c r="I4" s="67"/>
      <c r="J4" s="332"/>
      <c r="N4" s="380"/>
    </row>
    <row r="5" spans="1:25" s="66" customFormat="1" x14ac:dyDescent="0.3">
      <c r="A5" s="331"/>
      <c r="B5" s="69"/>
      <c r="C5" s="69"/>
      <c r="D5" s="69"/>
      <c r="E5" s="70"/>
      <c r="F5" s="70"/>
      <c r="G5" s="70"/>
      <c r="H5" s="70"/>
      <c r="I5" s="333"/>
      <c r="J5" s="70"/>
      <c r="N5" s="380"/>
    </row>
    <row r="6" spans="1:25" s="66" customFormat="1" x14ac:dyDescent="0.3">
      <c r="A6" s="297" t="s">
        <v>45</v>
      </c>
      <c r="B6" s="59" t="s">
        <v>46</v>
      </c>
      <c r="C6" s="60">
        <v>2005</v>
      </c>
      <c r="D6" s="60">
        <v>2006</v>
      </c>
      <c r="E6" s="60">
        <v>2007</v>
      </c>
      <c r="F6" s="60">
        <v>2008</v>
      </c>
      <c r="G6" s="60">
        <v>2009</v>
      </c>
      <c r="H6" s="60">
        <v>2010</v>
      </c>
      <c r="I6" s="60">
        <v>2011</v>
      </c>
      <c r="J6" s="60">
        <v>2012</v>
      </c>
      <c r="K6" s="60">
        <v>2013</v>
      </c>
      <c r="L6" s="60">
        <v>2014</v>
      </c>
      <c r="M6" s="60">
        <v>2015</v>
      </c>
      <c r="N6" s="60">
        <v>2016</v>
      </c>
      <c r="O6" s="60">
        <v>2017</v>
      </c>
      <c r="P6" s="61">
        <v>2018</v>
      </c>
    </row>
    <row r="7" spans="1:25" s="66" customFormat="1" x14ac:dyDescent="0.3">
      <c r="A7" s="328"/>
      <c r="B7" s="65"/>
      <c r="C7" s="313">
        <f>'Protein intake'!$B$20/1000*365</f>
        <v>22.0825</v>
      </c>
      <c r="D7" s="313">
        <f>'Protein intake'!$B$20/1000*365</f>
        <v>22.0825</v>
      </c>
      <c r="E7" s="313">
        <f>'Protein intake'!$B$20/1000*365</f>
        <v>22.0825</v>
      </c>
      <c r="F7" s="313">
        <f>'Protein intake'!$B$20/1000*365</f>
        <v>22.0825</v>
      </c>
      <c r="G7" s="313">
        <f>'Protein intake'!$F$20/1000*365</f>
        <v>22.283249999999999</v>
      </c>
      <c r="H7" s="313">
        <f>'Protein intake'!$F$20/1000*365</f>
        <v>22.283249999999999</v>
      </c>
      <c r="I7" s="313">
        <f>'Protein intake'!$L$20/1000*365</f>
        <v>23.761499999999998</v>
      </c>
      <c r="J7" s="313">
        <f>'Protein intake'!$L$20/1000*365</f>
        <v>23.761499999999998</v>
      </c>
      <c r="K7" s="313">
        <f>'Protein intake'!$L$20/1000*365</f>
        <v>23.761499999999998</v>
      </c>
      <c r="L7" s="313">
        <f>'Protein intake'!$L$20/1000*365</f>
        <v>23.761499999999998</v>
      </c>
      <c r="M7" s="313">
        <f>'Protein intake'!$L$20/1000*365</f>
        <v>23.761499999999998</v>
      </c>
      <c r="N7" s="313">
        <f>'Protein intake'!$L$20/1000*365</f>
        <v>23.761499999999998</v>
      </c>
      <c r="O7" s="313">
        <f>'Protein intake'!$L$20/1000*365</f>
        <v>23.761499999999998</v>
      </c>
      <c r="P7" s="313">
        <f>'Protein intake'!$L$20/1000*365</f>
        <v>23.761499999999998</v>
      </c>
      <c r="Q7" s="494"/>
    </row>
    <row r="8" spans="1:25" s="66" customFormat="1" x14ac:dyDescent="0.3">
      <c r="A8" s="331"/>
      <c r="B8" s="69"/>
      <c r="C8" s="335"/>
      <c r="D8" s="69"/>
      <c r="E8" s="75"/>
      <c r="F8" s="75"/>
      <c r="G8" s="75"/>
      <c r="H8" s="75"/>
      <c r="I8" s="75"/>
      <c r="J8" s="75"/>
      <c r="N8" s="496"/>
    </row>
    <row r="9" spans="1:25" s="66" customFormat="1" x14ac:dyDescent="0.3">
      <c r="A9" s="331"/>
      <c r="B9" s="76"/>
      <c r="C9" s="76"/>
      <c r="D9" s="76"/>
      <c r="E9" s="70"/>
      <c r="F9" s="70"/>
      <c r="G9" s="70"/>
      <c r="H9" s="70"/>
      <c r="I9" s="70"/>
      <c r="J9" s="70"/>
      <c r="N9" s="496"/>
    </row>
    <row r="10" spans="1:25" s="63" customFormat="1" ht="30" customHeight="1" x14ac:dyDescent="0.3">
      <c r="A10" s="297" t="s">
        <v>335</v>
      </c>
      <c r="B10" s="59"/>
      <c r="C10" s="60">
        <v>2005</v>
      </c>
      <c r="D10" s="60">
        <v>2006</v>
      </c>
      <c r="E10" s="60">
        <v>2007</v>
      </c>
      <c r="F10" s="60">
        <v>2008</v>
      </c>
      <c r="G10" s="60">
        <v>2009</v>
      </c>
      <c r="H10" s="60">
        <v>2010</v>
      </c>
      <c r="I10" s="60">
        <v>2011</v>
      </c>
      <c r="J10" s="60">
        <v>2012</v>
      </c>
      <c r="K10" s="60">
        <v>2013</v>
      </c>
      <c r="L10" s="60">
        <v>2014</v>
      </c>
      <c r="M10" s="60">
        <v>2015</v>
      </c>
      <c r="N10" s="60">
        <v>2016</v>
      </c>
      <c r="O10" s="60">
        <v>2017</v>
      </c>
      <c r="P10" s="61">
        <v>2018</v>
      </c>
      <c r="Q10" s="66"/>
      <c r="R10" s="66"/>
      <c r="S10" s="66"/>
      <c r="T10" s="66"/>
      <c r="U10" s="66"/>
      <c r="V10" s="66"/>
      <c r="W10" s="66"/>
      <c r="X10" s="66"/>
      <c r="Y10" s="66"/>
    </row>
    <row r="11" spans="1:25" ht="15.75" customHeight="1" x14ac:dyDescent="0.3">
      <c r="A11" s="336"/>
      <c r="B11" s="78"/>
      <c r="C11" s="41">
        <v>0.16</v>
      </c>
      <c r="D11" s="41">
        <v>0.16</v>
      </c>
      <c r="E11" s="42">
        <v>0.16</v>
      </c>
      <c r="F11" s="42">
        <v>0.16</v>
      </c>
      <c r="G11" s="42">
        <v>0.16</v>
      </c>
      <c r="H11" s="42">
        <v>0.16</v>
      </c>
      <c r="I11" s="42">
        <v>0.16</v>
      </c>
      <c r="J11" s="42">
        <v>0.16</v>
      </c>
      <c r="K11" s="43">
        <v>0.16</v>
      </c>
      <c r="L11" s="43">
        <v>0.16</v>
      </c>
      <c r="M11" s="43">
        <v>0.16</v>
      </c>
      <c r="N11" s="43">
        <v>0.16</v>
      </c>
      <c r="O11" s="43">
        <v>0.16</v>
      </c>
      <c r="P11" s="43">
        <v>0.16</v>
      </c>
      <c r="Q11" s="494"/>
      <c r="R11" s="66"/>
      <c r="S11" s="66"/>
      <c r="T11" s="66"/>
      <c r="U11" s="66"/>
      <c r="V11" s="66"/>
      <c r="W11" s="66"/>
      <c r="X11" s="66"/>
      <c r="Y11" s="66"/>
    </row>
    <row r="12" spans="1:25" ht="15.75" customHeight="1" x14ac:dyDescent="0.3">
      <c r="A12" s="338"/>
      <c r="B12" s="76"/>
      <c r="C12" s="76"/>
      <c r="D12" s="76"/>
      <c r="E12" s="75"/>
      <c r="F12" s="75"/>
      <c r="G12" s="75"/>
      <c r="H12" s="75"/>
      <c r="I12" s="75"/>
      <c r="J12" s="75"/>
      <c r="N12" s="497"/>
      <c r="O12" s="66"/>
      <c r="P12" s="66"/>
      <c r="Q12" s="66"/>
      <c r="R12" s="66"/>
      <c r="S12" s="66"/>
      <c r="T12" s="66"/>
      <c r="U12" s="66"/>
      <c r="V12" s="66"/>
      <c r="W12" s="66"/>
      <c r="X12" s="66"/>
      <c r="Y12" s="66"/>
    </row>
    <row r="13" spans="1:25" x14ac:dyDescent="0.3">
      <c r="A13" s="338"/>
      <c r="B13" s="76"/>
      <c r="C13" s="76"/>
      <c r="D13" s="76"/>
      <c r="E13" s="75"/>
      <c r="F13" s="81"/>
      <c r="G13" s="81"/>
      <c r="H13" s="81"/>
      <c r="I13" s="81"/>
      <c r="J13" s="81"/>
      <c r="N13" s="497"/>
      <c r="O13" s="66"/>
      <c r="P13" s="66"/>
      <c r="Q13" s="66"/>
      <c r="R13" s="66"/>
      <c r="S13" s="66"/>
      <c r="T13" s="66"/>
      <c r="U13" s="66"/>
      <c r="V13" s="66"/>
      <c r="W13" s="66"/>
      <c r="X13" s="66"/>
      <c r="Y13" s="66"/>
    </row>
    <row r="14" spans="1:25" ht="33.6" x14ac:dyDescent="0.3">
      <c r="A14" s="297" t="s">
        <v>336</v>
      </c>
      <c r="B14" s="59"/>
      <c r="C14" s="60">
        <v>2005</v>
      </c>
      <c r="D14" s="60">
        <v>2006</v>
      </c>
      <c r="E14" s="60">
        <v>2007</v>
      </c>
      <c r="F14" s="60">
        <v>2008</v>
      </c>
      <c r="G14" s="60">
        <v>2009</v>
      </c>
      <c r="H14" s="60">
        <v>2010</v>
      </c>
      <c r="I14" s="60">
        <v>2011</v>
      </c>
      <c r="J14" s="60">
        <v>2012</v>
      </c>
      <c r="K14" s="60">
        <v>2013</v>
      </c>
      <c r="L14" s="60">
        <v>2014</v>
      </c>
      <c r="M14" s="60">
        <v>2015</v>
      </c>
      <c r="N14" s="60">
        <v>2016</v>
      </c>
      <c r="O14" s="60">
        <v>2017</v>
      </c>
      <c r="P14" s="61">
        <v>2018</v>
      </c>
      <c r="Q14" s="66"/>
      <c r="R14" s="66"/>
      <c r="S14" s="66"/>
      <c r="T14" s="66"/>
      <c r="U14" s="66"/>
      <c r="V14" s="66"/>
      <c r="W14" s="66"/>
      <c r="X14" s="66"/>
      <c r="Y14" s="66"/>
    </row>
    <row r="15" spans="1:25" ht="15.75" customHeight="1" x14ac:dyDescent="0.3">
      <c r="A15" s="336"/>
      <c r="B15" s="78"/>
      <c r="C15" s="74">
        <v>1.4</v>
      </c>
      <c r="D15" s="74">
        <v>1.4</v>
      </c>
      <c r="E15" s="74">
        <v>1.4</v>
      </c>
      <c r="F15" s="74">
        <v>1.4</v>
      </c>
      <c r="G15" s="74">
        <v>1.4</v>
      </c>
      <c r="H15" s="74">
        <v>1.4</v>
      </c>
      <c r="I15" s="74">
        <v>1.4</v>
      </c>
      <c r="J15" s="74">
        <v>1.4</v>
      </c>
      <c r="K15" s="145">
        <v>1.4</v>
      </c>
      <c r="L15" s="145">
        <v>1.4</v>
      </c>
      <c r="M15" s="145">
        <v>1.4</v>
      </c>
      <c r="N15" s="145">
        <v>1.4</v>
      </c>
      <c r="O15" s="145">
        <v>1.4</v>
      </c>
      <c r="P15" s="146">
        <v>1.4</v>
      </c>
      <c r="Q15" s="66"/>
      <c r="R15" s="66"/>
      <c r="S15" s="66"/>
      <c r="T15" s="66"/>
      <c r="U15" s="66"/>
      <c r="V15" s="66"/>
      <c r="W15" s="66"/>
      <c r="X15" s="66"/>
      <c r="Y15" s="66"/>
    </row>
    <row r="16" spans="1:25" ht="15.75" customHeight="1" x14ac:dyDescent="0.3">
      <c r="A16" s="338"/>
      <c r="B16" s="76"/>
      <c r="C16" s="76"/>
      <c r="D16" s="76"/>
      <c r="E16" s="75"/>
      <c r="F16" s="75"/>
      <c r="G16" s="75"/>
      <c r="H16" s="75"/>
      <c r="I16" s="75"/>
      <c r="J16" s="75"/>
      <c r="N16" s="55"/>
      <c r="O16" s="66"/>
      <c r="P16" s="66"/>
      <c r="Q16" s="66"/>
      <c r="R16" s="66"/>
      <c r="S16" s="66"/>
      <c r="T16" s="66"/>
      <c r="U16" s="66"/>
      <c r="V16" s="66"/>
      <c r="W16" s="66"/>
      <c r="X16" s="66"/>
      <c r="Y16" s="66"/>
    </row>
    <row r="17" spans="1:17" x14ac:dyDescent="0.3">
      <c r="A17" s="338"/>
      <c r="B17" s="76"/>
      <c r="C17" s="76"/>
      <c r="D17" s="76"/>
      <c r="E17" s="82"/>
      <c r="F17" s="82"/>
      <c r="G17" s="82"/>
      <c r="H17" s="82"/>
      <c r="I17" s="82"/>
      <c r="J17" s="82"/>
      <c r="N17" s="55"/>
    </row>
    <row r="18" spans="1:17" s="63" customFormat="1" ht="51.6" x14ac:dyDescent="0.3">
      <c r="A18" s="297" t="s">
        <v>337</v>
      </c>
      <c r="B18" s="59"/>
      <c r="C18" s="60">
        <v>2005</v>
      </c>
      <c r="D18" s="60">
        <v>2006</v>
      </c>
      <c r="E18" s="60">
        <v>2007</v>
      </c>
      <c r="F18" s="60">
        <v>2008</v>
      </c>
      <c r="G18" s="60">
        <v>2009</v>
      </c>
      <c r="H18" s="60">
        <v>2010</v>
      </c>
      <c r="I18" s="60">
        <v>2011</v>
      </c>
      <c r="J18" s="60">
        <v>2012</v>
      </c>
      <c r="K18" s="60">
        <v>2013</v>
      </c>
      <c r="L18" s="60">
        <v>2014</v>
      </c>
      <c r="M18" s="60">
        <v>2015</v>
      </c>
      <c r="N18" s="60">
        <v>2016</v>
      </c>
      <c r="O18" s="60">
        <v>2017</v>
      </c>
      <c r="P18" s="61">
        <v>2018</v>
      </c>
    </row>
    <row r="19" spans="1:17" x14ac:dyDescent="0.3">
      <c r="A19" s="336"/>
      <c r="B19" s="78"/>
      <c r="C19" s="41">
        <v>1.25</v>
      </c>
      <c r="D19" s="41">
        <v>1.25</v>
      </c>
      <c r="E19" s="42">
        <v>1.25</v>
      </c>
      <c r="F19" s="42">
        <v>1.25</v>
      </c>
      <c r="G19" s="42">
        <v>1.25</v>
      </c>
      <c r="H19" s="42">
        <v>1.25</v>
      </c>
      <c r="I19" s="42">
        <v>1.25</v>
      </c>
      <c r="J19" s="42">
        <v>1.25</v>
      </c>
      <c r="K19" s="43">
        <v>1.25</v>
      </c>
      <c r="L19" s="43">
        <v>1.25</v>
      </c>
      <c r="M19" s="43">
        <v>1.25</v>
      </c>
      <c r="N19" s="43">
        <v>1.25</v>
      </c>
      <c r="O19" s="43">
        <v>1.25</v>
      </c>
      <c r="P19" s="43">
        <v>1.25</v>
      </c>
      <c r="Q19" s="466"/>
    </row>
    <row r="20" spans="1:17" x14ac:dyDescent="0.3">
      <c r="A20" s="338"/>
      <c r="B20" s="76"/>
      <c r="C20" s="76"/>
      <c r="D20" s="76"/>
      <c r="E20" s="75"/>
      <c r="F20" s="75"/>
      <c r="G20" s="75"/>
      <c r="H20" s="75"/>
      <c r="I20" s="75"/>
      <c r="J20" s="75"/>
      <c r="N20" s="55"/>
    </row>
    <row r="21" spans="1:17" x14ac:dyDescent="0.3">
      <c r="A21" s="338"/>
      <c r="B21" s="76"/>
      <c r="C21" s="76"/>
      <c r="D21" s="76"/>
      <c r="E21" s="82"/>
      <c r="F21" s="82"/>
      <c r="G21" s="82"/>
      <c r="H21" s="82"/>
      <c r="I21" s="82"/>
      <c r="J21" s="82"/>
      <c r="N21" s="55"/>
    </row>
    <row r="22" spans="1:17" s="49" customFormat="1" ht="15.75" customHeight="1" x14ac:dyDescent="0.3">
      <c r="A22" s="297" t="s">
        <v>338</v>
      </c>
      <c r="B22" s="298"/>
      <c r="C22" s="50"/>
      <c r="D22" s="50"/>
      <c r="E22" s="91"/>
      <c r="F22" s="91"/>
      <c r="G22" s="91"/>
      <c r="H22" s="91"/>
      <c r="I22" s="91"/>
      <c r="J22" s="91"/>
      <c r="N22" s="89"/>
    </row>
    <row r="23" spans="1:17" s="49" customFormat="1" ht="15.75" customHeight="1" x14ac:dyDescent="0.3">
      <c r="A23" s="94">
        <v>0</v>
      </c>
      <c r="B23" s="93" t="s">
        <v>47</v>
      </c>
      <c r="C23" s="50"/>
      <c r="D23" s="50"/>
      <c r="E23" s="51"/>
      <c r="F23" s="48"/>
      <c r="G23" s="48"/>
      <c r="H23" s="48"/>
      <c r="I23" s="48"/>
      <c r="J23" s="48"/>
      <c r="N23" s="89"/>
    </row>
    <row r="24" spans="1:17" s="49" customFormat="1" ht="15.75" customHeight="1" x14ac:dyDescent="0.3">
      <c r="A24" s="339"/>
      <c r="B24" s="50"/>
      <c r="C24" s="50"/>
      <c r="D24" s="50"/>
      <c r="E24" s="51"/>
      <c r="F24" s="48"/>
      <c r="G24" s="48"/>
      <c r="H24" s="48"/>
      <c r="I24" s="48"/>
      <c r="J24" s="48"/>
      <c r="N24" s="89"/>
    </row>
    <row r="25" spans="1:17" s="49" customFormat="1" ht="15.75" customHeight="1" x14ac:dyDescent="0.3">
      <c r="A25" s="339"/>
      <c r="B25" s="50"/>
      <c r="C25" s="50"/>
      <c r="D25" s="50"/>
      <c r="E25" s="51"/>
      <c r="F25" s="48"/>
      <c r="G25" s="48"/>
      <c r="H25" s="48"/>
      <c r="I25" s="48"/>
      <c r="J25" s="48"/>
      <c r="N25" s="89"/>
    </row>
    <row r="26" spans="1:17" ht="33.6" x14ac:dyDescent="0.3">
      <c r="A26" s="297" t="s">
        <v>339</v>
      </c>
      <c r="B26" s="115" t="s">
        <v>47</v>
      </c>
      <c r="C26" s="60">
        <v>2005</v>
      </c>
      <c r="D26" s="60">
        <v>2006</v>
      </c>
      <c r="E26" s="60">
        <v>2007</v>
      </c>
      <c r="F26" s="60">
        <v>2008</v>
      </c>
      <c r="G26" s="60">
        <v>2009</v>
      </c>
      <c r="H26" s="60">
        <v>2010</v>
      </c>
      <c r="I26" s="60">
        <v>2011</v>
      </c>
      <c r="J26" s="60">
        <v>2012</v>
      </c>
      <c r="K26" s="60">
        <v>2013</v>
      </c>
      <c r="L26" s="60">
        <v>2014</v>
      </c>
      <c r="M26" s="60">
        <v>2015</v>
      </c>
      <c r="N26" s="60">
        <v>2016</v>
      </c>
      <c r="O26" s="60">
        <v>2017</v>
      </c>
      <c r="P26" s="61">
        <v>2018</v>
      </c>
    </row>
    <row r="27" spans="1:17" s="49" customFormat="1" x14ac:dyDescent="0.3">
      <c r="A27" s="340"/>
      <c r="B27" s="84"/>
      <c r="C27" s="315">
        <f>(C3*C7*C11*C15*C19)-$A$23</f>
        <v>44555564.521160007</v>
      </c>
      <c r="D27" s="315">
        <f t="shared" ref="D27:L27" si="0">(D3*D7*D11*D15*D19)-$A$23</f>
        <v>46241571.610850014</v>
      </c>
      <c r="E27" s="315">
        <f t="shared" si="0"/>
        <v>47927578.700540021</v>
      </c>
      <c r="F27" s="315">
        <f t="shared" si="0"/>
        <v>49613585.790230021</v>
      </c>
      <c r="G27" s="315">
        <f t="shared" si="0"/>
        <v>51765952.815192007</v>
      </c>
      <c r="H27" s="315">
        <f t="shared" si="0"/>
        <v>53467287.242061011</v>
      </c>
      <c r="I27" s="315">
        <f t="shared" si="0"/>
        <v>58828456.521659985</v>
      </c>
      <c r="J27" s="315">
        <f t="shared" si="0"/>
        <v>61451602.916586652</v>
      </c>
      <c r="K27" s="315">
        <f t="shared" si="0"/>
        <v>64074749.311513312</v>
      </c>
      <c r="L27" s="315">
        <f t="shared" si="0"/>
        <v>66697895.706439972</v>
      </c>
      <c r="M27" s="315">
        <f>(M3*M7*M11*M15*M19)-$A$23</f>
        <v>69321042.101366624</v>
      </c>
      <c r="N27" s="315">
        <f t="shared" ref="N27:P27" si="1">(N3*N7*N11*N15*N19)-$A$23</f>
        <v>71944188.496293277</v>
      </c>
      <c r="O27" s="315">
        <f t="shared" si="1"/>
        <v>74567334.891219929</v>
      </c>
      <c r="P27" s="315">
        <f t="shared" si="1"/>
        <v>77190481.286146581</v>
      </c>
      <c r="Q27" s="465"/>
    </row>
    <row r="28" spans="1:17" s="49" customFormat="1" x14ac:dyDescent="0.3">
      <c r="A28" s="341"/>
      <c r="B28" s="85"/>
      <c r="C28" s="85"/>
      <c r="D28" s="85"/>
      <c r="E28" s="86"/>
      <c r="F28" s="86"/>
      <c r="G28" s="86"/>
      <c r="H28" s="86"/>
      <c r="I28" s="86"/>
      <c r="J28" s="86"/>
      <c r="N28" s="89"/>
    </row>
    <row r="29" spans="1:17" s="49" customFormat="1" x14ac:dyDescent="0.3">
      <c r="A29" s="341"/>
      <c r="B29" s="85"/>
      <c r="C29" s="85"/>
      <c r="D29" s="85"/>
      <c r="E29" s="87"/>
      <c r="F29" s="87"/>
      <c r="G29" s="87"/>
      <c r="H29" s="87"/>
      <c r="I29" s="87"/>
      <c r="J29" s="87"/>
      <c r="N29" s="89"/>
    </row>
    <row r="30" spans="1:17" ht="33.6" x14ac:dyDescent="0.3">
      <c r="A30" s="297" t="s">
        <v>340</v>
      </c>
      <c r="B30" s="59" t="s">
        <v>48</v>
      </c>
      <c r="C30" s="60">
        <v>2005</v>
      </c>
      <c r="D30" s="60">
        <v>2006</v>
      </c>
      <c r="E30" s="60">
        <v>2007</v>
      </c>
      <c r="F30" s="60">
        <v>2008</v>
      </c>
      <c r="G30" s="60">
        <v>2009</v>
      </c>
      <c r="H30" s="60">
        <v>2010</v>
      </c>
      <c r="I30" s="60">
        <v>2011</v>
      </c>
      <c r="J30" s="60">
        <v>2012</v>
      </c>
      <c r="K30" s="60">
        <v>2013</v>
      </c>
      <c r="L30" s="60">
        <v>2014</v>
      </c>
      <c r="M30" s="60">
        <v>2015</v>
      </c>
      <c r="N30" s="60">
        <v>2016</v>
      </c>
      <c r="O30" s="60">
        <v>2017</v>
      </c>
      <c r="P30" s="61">
        <v>2018</v>
      </c>
    </row>
    <row r="31" spans="1:17" s="49" customFormat="1" x14ac:dyDescent="0.3">
      <c r="A31" s="342"/>
      <c r="B31" s="343"/>
      <c r="C31" s="315">
        <v>5.0000000000000001E-3</v>
      </c>
      <c r="D31" s="315">
        <v>5.0000000000000001E-3</v>
      </c>
      <c r="E31" s="315">
        <v>5.0000000000000001E-3</v>
      </c>
      <c r="F31" s="315">
        <v>5.0000000000000001E-3</v>
      </c>
      <c r="G31" s="315">
        <v>5.0000000000000001E-3</v>
      </c>
      <c r="H31" s="315">
        <v>5.0000000000000001E-3</v>
      </c>
      <c r="I31" s="315">
        <v>5.0000000000000001E-3</v>
      </c>
      <c r="J31" s="315">
        <v>5.0000000000000001E-3</v>
      </c>
      <c r="K31" s="315">
        <v>5.0000000000000001E-3</v>
      </c>
      <c r="L31" s="315">
        <v>5.0000000000000001E-3</v>
      </c>
      <c r="M31" s="315">
        <v>5.0000000000000001E-3</v>
      </c>
      <c r="N31" s="315">
        <v>5.0000000000000001E-3</v>
      </c>
      <c r="O31" s="315">
        <v>5.0000000000000001E-3</v>
      </c>
      <c r="P31" s="315">
        <v>5.0000000000000001E-3</v>
      </c>
      <c r="Q31" s="465"/>
    </row>
    <row r="32" spans="1:17" s="49" customFormat="1" x14ac:dyDescent="0.3">
      <c r="A32" s="344"/>
      <c r="B32" s="90"/>
      <c r="C32" s="90"/>
      <c r="D32" s="90"/>
      <c r="E32" s="86"/>
      <c r="F32" s="86"/>
      <c r="G32" s="86"/>
      <c r="H32" s="86"/>
      <c r="I32" s="86"/>
      <c r="J32" s="86"/>
      <c r="N32" s="89"/>
    </row>
    <row r="33" spans="1:17" s="49" customFormat="1" ht="15.75" customHeight="1" x14ac:dyDescent="0.3">
      <c r="A33" s="344"/>
      <c r="B33" s="89"/>
      <c r="C33" s="89"/>
      <c r="D33" s="89"/>
      <c r="E33" s="51"/>
      <c r="F33" s="51"/>
      <c r="G33" s="51"/>
      <c r="H33" s="51"/>
      <c r="I33" s="51"/>
      <c r="J33" s="51"/>
      <c r="N33" s="89"/>
    </row>
    <row r="34" spans="1:17" s="49" customFormat="1" ht="15" customHeight="1" x14ac:dyDescent="0.3">
      <c r="A34" s="345" t="s">
        <v>49</v>
      </c>
      <c r="B34" s="346"/>
      <c r="C34" s="346"/>
      <c r="D34" s="346"/>
      <c r="E34" s="51"/>
      <c r="F34" s="51"/>
      <c r="G34" s="51"/>
      <c r="H34" s="51"/>
      <c r="I34" s="51"/>
      <c r="J34" s="51"/>
      <c r="N34" s="89"/>
    </row>
    <row r="35" spans="1:17" s="49" customFormat="1" x14ac:dyDescent="0.3">
      <c r="A35" s="347">
        <f>44/28</f>
        <v>1.5714285714285714</v>
      </c>
      <c r="B35" s="85"/>
      <c r="C35" s="85"/>
      <c r="D35" s="85"/>
      <c r="E35" s="51"/>
      <c r="F35" s="51"/>
      <c r="G35" s="51"/>
      <c r="H35" s="51"/>
      <c r="I35" s="51"/>
      <c r="J35" s="51"/>
      <c r="N35" s="89"/>
    </row>
    <row r="36" spans="1:17" s="49" customFormat="1" x14ac:dyDescent="0.3">
      <c r="A36" s="97"/>
      <c r="B36" s="89"/>
      <c r="C36" s="89"/>
      <c r="D36" s="89"/>
      <c r="E36" s="51"/>
      <c r="F36" s="51"/>
      <c r="G36" s="51"/>
      <c r="H36" s="51"/>
      <c r="I36" s="51"/>
      <c r="J36" s="51"/>
      <c r="N36" s="89"/>
    </row>
    <row r="37" spans="1:17" s="49" customFormat="1" x14ac:dyDescent="0.3">
      <c r="A37" s="344"/>
      <c r="B37" s="90"/>
      <c r="C37" s="90"/>
      <c r="D37" s="90"/>
      <c r="E37" s="51"/>
      <c r="F37" s="51"/>
      <c r="G37" s="51"/>
      <c r="H37" s="51"/>
      <c r="I37" s="51"/>
      <c r="J37" s="51"/>
      <c r="N37" s="89"/>
    </row>
    <row r="38" spans="1:17" ht="47.25" customHeight="1" x14ac:dyDescent="0.3">
      <c r="A38" s="681" t="s">
        <v>115</v>
      </c>
      <c r="B38" s="682"/>
      <c r="C38" s="60">
        <v>2005</v>
      </c>
      <c r="D38" s="60">
        <v>2006</v>
      </c>
      <c r="E38" s="348">
        <v>2007</v>
      </c>
      <c r="F38" s="348">
        <v>2008</v>
      </c>
      <c r="G38" s="348">
        <v>2009</v>
      </c>
      <c r="H38" s="348">
        <v>2010</v>
      </c>
      <c r="I38" s="348">
        <v>2011</v>
      </c>
      <c r="J38" s="348">
        <v>2012</v>
      </c>
      <c r="K38" s="60">
        <v>2013</v>
      </c>
      <c r="L38" s="60">
        <v>2014</v>
      </c>
      <c r="M38" s="60">
        <v>2015</v>
      </c>
      <c r="N38" s="60">
        <v>2016</v>
      </c>
      <c r="O38" s="60">
        <v>2017</v>
      </c>
      <c r="P38" s="61">
        <v>2018</v>
      </c>
    </row>
    <row r="39" spans="1:17" x14ac:dyDescent="0.3">
      <c r="A39" s="328"/>
      <c r="B39" s="65"/>
      <c r="C39" s="349">
        <f>C27*C31*$A$35/10^3</f>
        <v>350.07943552340004</v>
      </c>
      <c r="D39" s="349">
        <f t="shared" ref="D39:L39" si="2">D27*D31*$A$35/10^3</f>
        <v>363.32663408525008</v>
      </c>
      <c r="E39" s="349">
        <f t="shared" si="2"/>
        <v>376.57383264710018</v>
      </c>
      <c r="F39" s="349">
        <f t="shared" si="2"/>
        <v>389.82103120895016</v>
      </c>
      <c r="G39" s="349">
        <f t="shared" si="2"/>
        <v>406.73248640508007</v>
      </c>
      <c r="H39" s="349">
        <f t="shared" si="2"/>
        <v>420.10011404476512</v>
      </c>
      <c r="I39" s="349">
        <f t="shared" si="2"/>
        <v>462.22358695589992</v>
      </c>
      <c r="J39" s="349">
        <f t="shared" si="2"/>
        <v>482.83402291603801</v>
      </c>
      <c r="K39" s="349">
        <f t="shared" si="2"/>
        <v>503.44445887617604</v>
      </c>
      <c r="L39" s="349">
        <f t="shared" si="2"/>
        <v>524.05489483631413</v>
      </c>
      <c r="M39" s="349">
        <f>M27*M31*$A$35/10^3</f>
        <v>544.66533079645205</v>
      </c>
      <c r="N39" s="349">
        <f t="shared" ref="N39:P39" si="3">N27*N31*$A$35/10^3</f>
        <v>565.27576675658997</v>
      </c>
      <c r="O39" s="349">
        <f t="shared" si="3"/>
        <v>585.88620271672801</v>
      </c>
      <c r="P39" s="349">
        <f t="shared" si="3"/>
        <v>606.49663867686593</v>
      </c>
      <c r="Q39" s="466"/>
    </row>
    <row r="40" spans="1:17" x14ac:dyDescent="0.3">
      <c r="A40" s="331"/>
      <c r="B40" s="69"/>
      <c r="C40" s="69"/>
      <c r="D40" s="69"/>
      <c r="E40" s="121"/>
      <c r="F40" s="121"/>
      <c r="G40" s="121"/>
      <c r="H40" s="121"/>
      <c r="I40" s="121"/>
      <c r="J40" s="121"/>
      <c r="N40" s="55"/>
    </row>
    <row r="41" spans="1:17" x14ac:dyDescent="0.3">
      <c r="N41" s="55"/>
    </row>
    <row r="42" spans="1:17" ht="47.25" customHeight="1" x14ac:dyDescent="0.3">
      <c r="A42" s="681" t="s">
        <v>113</v>
      </c>
      <c r="B42" s="682"/>
      <c r="C42" s="351">
        <v>2005</v>
      </c>
      <c r="D42" s="352">
        <v>2006</v>
      </c>
      <c r="E42" s="348">
        <v>2007</v>
      </c>
      <c r="F42" s="348">
        <v>2008</v>
      </c>
      <c r="G42" s="348">
        <v>2009</v>
      </c>
      <c r="H42" s="348">
        <v>2010</v>
      </c>
      <c r="I42" s="348">
        <v>2011</v>
      </c>
      <c r="J42" s="348">
        <v>2012</v>
      </c>
      <c r="K42" s="60">
        <v>2013</v>
      </c>
      <c r="L42" s="60">
        <v>2014</v>
      </c>
      <c r="M42" s="60">
        <v>2015</v>
      </c>
      <c r="N42" s="60">
        <v>2016</v>
      </c>
      <c r="O42" s="60">
        <v>2017</v>
      </c>
      <c r="P42" s="61">
        <v>2018</v>
      </c>
    </row>
    <row r="43" spans="1:17" x14ac:dyDescent="0.3">
      <c r="A43" s="328"/>
      <c r="B43" s="65"/>
      <c r="C43" s="118">
        <f>C39*310</f>
        <v>108524.62501225401</v>
      </c>
      <c r="D43" s="118">
        <f>D39*310</f>
        <v>112631.25656642752</v>
      </c>
      <c r="E43" s="118">
        <f>E39*310</f>
        <v>116737.88812060106</v>
      </c>
      <c r="F43" s="118">
        <f t="shared" ref="F43:L43" si="4">F39*310</f>
        <v>120844.51967477455</v>
      </c>
      <c r="G43" s="118">
        <f t="shared" si="4"/>
        <v>126087.07078557482</v>
      </c>
      <c r="H43" s="118">
        <f t="shared" si="4"/>
        <v>130231.03535387719</v>
      </c>
      <c r="I43" s="118">
        <f t="shared" si="4"/>
        <v>143289.31195632898</v>
      </c>
      <c r="J43" s="118">
        <f t="shared" si="4"/>
        <v>149678.5471039718</v>
      </c>
      <c r="K43" s="118">
        <f t="shared" si="4"/>
        <v>156067.78225161458</v>
      </c>
      <c r="L43" s="118">
        <f t="shared" si="4"/>
        <v>162457.01739925737</v>
      </c>
      <c r="M43" s="118">
        <f>M39*310</f>
        <v>168846.25254690013</v>
      </c>
      <c r="N43" s="118">
        <f t="shared" ref="N43:P43" si="5">N39*310</f>
        <v>175235.48769454288</v>
      </c>
      <c r="O43" s="118">
        <f t="shared" si="5"/>
        <v>181624.72284218567</v>
      </c>
      <c r="P43" s="118">
        <f t="shared" si="5"/>
        <v>188013.95798982843</v>
      </c>
      <c r="Q43" s="466"/>
    </row>
    <row r="44" spans="1:17" x14ac:dyDescent="0.3">
      <c r="E44" s="354"/>
      <c r="G44" s="354"/>
    </row>
    <row r="46" spans="1:17" x14ac:dyDescent="0.3">
      <c r="A46" s="122"/>
      <c r="C46" s="50"/>
      <c r="D46" s="50"/>
    </row>
    <row r="47" spans="1:17" x14ac:dyDescent="0.3">
      <c r="A47" s="122"/>
      <c r="C47" s="124"/>
      <c r="D47" s="124"/>
    </row>
    <row r="48" spans="1:17" x14ac:dyDescent="0.3">
      <c r="A48" s="122"/>
      <c r="C48" s="355"/>
      <c r="D48" s="355"/>
    </row>
  </sheetData>
  <mergeCells count="2">
    <mergeCell ref="A38:B38"/>
    <mergeCell ref="A42:B42"/>
  </mergeCells>
  <hyperlinks>
    <hyperlink ref="Q14" r:id="rId1" display="http://www.indiaenvironmentportal.org.in/files/file/nutritional%20intake%20in%20India%202011-12.pdf" xr:uid="{00000000-0004-0000-2300-000000000000}"/>
  </hyperlinks>
  <pageMargins left="0.25" right="0.25" top="0.75" bottom="0.75" header="0.3" footer="0.3"/>
  <pageSetup paperSize="9" scale="51" fitToHeight="0" orientation="landscape" horizontalDpi="4294967293" verticalDpi="4294967293"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FFC000"/>
    <pageSetUpPr fitToPage="1"/>
  </sheetPr>
  <dimension ref="A1:Y83"/>
  <sheetViews>
    <sheetView topLeftCell="B67" zoomScale="85" zoomScaleNormal="85" zoomScalePageLayoutView="70" workbookViewId="0">
      <selection activeCell="G71" sqref="G71"/>
    </sheetView>
  </sheetViews>
  <sheetFormatPr defaultColWidth="8.6640625" defaultRowHeight="15.6" x14ac:dyDescent="0.3"/>
  <cols>
    <col min="1" max="1" width="41" style="57" customWidth="1"/>
    <col min="2" max="2" width="20" style="122" customWidth="1"/>
    <col min="3" max="3" width="27" style="122" customWidth="1"/>
    <col min="4" max="4" width="29.6640625" style="122" customWidth="1"/>
    <col min="5" max="5" width="25.6640625" style="122" customWidth="1"/>
    <col min="6" max="11" width="25.6640625" style="57" customWidth="1"/>
    <col min="12" max="12" width="24.6640625" style="57" bestFit="1" customWidth="1"/>
    <col min="13" max="14" width="21.6640625" style="57" customWidth="1"/>
    <col min="15" max="15" width="22" style="57" customWidth="1"/>
    <col min="16" max="16" width="18.6640625" style="57" customWidth="1"/>
    <col min="17" max="17" width="19.33203125" style="57" bestFit="1" customWidth="1"/>
    <col min="18" max="18" width="19.33203125" style="57" customWidth="1"/>
    <col min="19" max="19" width="18" style="57" customWidth="1"/>
    <col min="20" max="20" width="15.44140625" style="57" bestFit="1" customWidth="1"/>
    <col min="21" max="21" width="15.33203125" style="57" customWidth="1"/>
    <col min="22" max="22" width="16.44140625" style="57" customWidth="1"/>
    <col min="23" max="193" width="8.6640625" style="57" customWidth="1"/>
    <col min="194" max="194" width="43.44140625" style="57" customWidth="1"/>
    <col min="195" max="201" width="18.6640625" style="57" customWidth="1"/>
    <col min="202" max="202" width="15.44140625" style="57" customWidth="1"/>
    <col min="203" max="203" width="12.33203125" style="57" customWidth="1"/>
    <col min="204" max="204" width="14.33203125" style="57" customWidth="1"/>
    <col min="205" max="205" width="12.33203125" style="57" customWidth="1"/>
    <col min="206" max="206" width="12.6640625" style="57" customWidth="1"/>
    <col min="207" max="208" width="12.44140625" style="57" customWidth="1"/>
    <col min="209" max="209" width="12.33203125" style="57" customWidth="1"/>
    <col min="210" max="215" width="11.44140625" style="57" bestFit="1" customWidth="1"/>
    <col min="216" max="216" width="13.6640625" style="57" bestFit="1" customWidth="1"/>
    <col min="217" max="221" width="11.44140625" style="57" bestFit="1" customWidth="1"/>
    <col min="222" max="222" width="11.6640625" style="57" customWidth="1"/>
    <col min="223" max="223" width="13.44140625" style="57" bestFit="1" customWidth="1"/>
    <col min="224" max="225" width="11.44140625" style="57" bestFit="1" customWidth="1"/>
    <col min="226" max="226" width="13.6640625" style="57" bestFit="1" customWidth="1"/>
    <col min="227" max="232" width="11.44140625" style="57" bestFit="1" customWidth="1"/>
    <col min="233" max="235" width="11.33203125" style="57" bestFit="1" customWidth="1"/>
    <col min="236" max="236" width="13.6640625" style="57" bestFit="1" customWidth="1"/>
    <col min="237" max="241" width="11.33203125" style="57" bestFit="1" customWidth="1"/>
    <col min="242" max="242" width="13.44140625" style="57" customWidth="1"/>
    <col min="243" max="243" width="11.33203125" style="57" bestFit="1" customWidth="1"/>
    <col min="244" max="244" width="15.33203125" style="57" customWidth="1"/>
    <col min="245" max="245" width="13.33203125" style="57" customWidth="1"/>
    <col min="246" max="246" width="15.6640625" style="57" customWidth="1"/>
    <col min="247" max="247" width="14.6640625" style="57" customWidth="1"/>
    <col min="248" max="248" width="19.33203125" style="57" customWidth="1"/>
    <col min="249" max="249" width="14" style="57" customWidth="1"/>
    <col min="250" max="250" width="15.6640625" style="57" customWidth="1"/>
    <col min="251" max="251" width="17" style="57" customWidth="1"/>
    <col min="252" max="252" width="16.33203125" style="57" customWidth="1"/>
    <col min="253" max="253" width="17.33203125" style="57" customWidth="1"/>
    <col min="254" max="16384" width="8.6640625" style="57"/>
  </cols>
  <sheetData>
    <row r="1" spans="1:17" x14ac:dyDescent="0.3">
      <c r="A1" s="55"/>
      <c r="B1" s="56"/>
      <c r="C1" s="56"/>
      <c r="D1" s="56"/>
      <c r="E1" s="56"/>
      <c r="F1" s="55"/>
      <c r="G1" s="55"/>
      <c r="H1" s="55"/>
      <c r="I1" s="55"/>
      <c r="J1" s="55"/>
    </row>
    <row r="2" spans="1:17" s="63" customFormat="1" ht="16.2" x14ac:dyDescent="0.35">
      <c r="A2" s="58" t="s">
        <v>198</v>
      </c>
      <c r="B2" s="59" t="s">
        <v>148</v>
      </c>
      <c r="C2" s="60">
        <v>2005</v>
      </c>
      <c r="D2" s="60">
        <v>2006</v>
      </c>
      <c r="E2" s="60">
        <v>2007</v>
      </c>
      <c r="F2" s="60">
        <v>2008</v>
      </c>
      <c r="G2" s="60">
        <v>2009</v>
      </c>
      <c r="H2" s="60">
        <v>2010</v>
      </c>
      <c r="I2" s="60">
        <v>2011</v>
      </c>
      <c r="J2" s="60">
        <v>2012</v>
      </c>
      <c r="K2" s="60">
        <v>2013</v>
      </c>
      <c r="L2" s="60">
        <v>2014</v>
      </c>
      <c r="M2" s="60">
        <v>2015</v>
      </c>
      <c r="N2" s="60">
        <v>2016</v>
      </c>
      <c r="O2" s="60">
        <v>2017</v>
      </c>
      <c r="P2" s="61">
        <v>2018</v>
      </c>
      <c r="Q2" s="62"/>
    </row>
    <row r="3" spans="1:17" s="66" customFormat="1" ht="16.2" x14ac:dyDescent="0.35">
      <c r="A3" s="64"/>
      <c r="B3" s="65"/>
      <c r="C3" s="309">
        <f>'State population'!G17</f>
        <v>6392580.8000000007</v>
      </c>
      <c r="D3" s="309">
        <f>'State population'!H17</f>
        <v>6471251.0000000009</v>
      </c>
      <c r="E3" s="309">
        <f>'State population'!I17</f>
        <v>6549921.2000000011</v>
      </c>
      <c r="F3" s="309">
        <f>'State population'!J17</f>
        <v>6628591.4000000013</v>
      </c>
      <c r="G3" s="309">
        <f>'State population'!K17</f>
        <v>6707261.6000000015</v>
      </c>
      <c r="H3" s="309">
        <f>'State population'!L17</f>
        <v>6785931.8000000017</v>
      </c>
      <c r="I3" s="309">
        <f>'State population'!M17</f>
        <v>6864602</v>
      </c>
      <c r="J3" s="309">
        <f>'State population'!N17</f>
        <v>6953454.9940045737</v>
      </c>
      <c r="K3" s="309">
        <f>'State population'!O17</f>
        <v>7042307.9880091473</v>
      </c>
      <c r="L3" s="309">
        <f>'State population'!P17</f>
        <v>7131160.982013721</v>
      </c>
      <c r="M3" s="309">
        <f>'State population'!Q17</f>
        <v>7220013.9760182947</v>
      </c>
      <c r="N3" s="309">
        <f>'State population'!R17</f>
        <v>7310017.051927628</v>
      </c>
      <c r="O3" s="309">
        <f>'State population'!S17</f>
        <v>7401170.2097417209</v>
      </c>
      <c r="P3" s="309">
        <f>'State population'!T17</f>
        <v>7493473.4494605735</v>
      </c>
      <c r="Q3" s="487"/>
    </row>
    <row r="4" spans="1:17" s="66" customFormat="1" ht="16.2" x14ac:dyDescent="0.35">
      <c r="A4" s="68"/>
      <c r="B4" s="69"/>
      <c r="C4" s="311"/>
      <c r="E4" s="67"/>
      <c r="F4" s="67"/>
      <c r="G4" s="67"/>
      <c r="H4" s="136"/>
      <c r="I4" s="67"/>
      <c r="J4" s="67"/>
      <c r="K4" s="67"/>
      <c r="L4" s="67"/>
      <c r="M4" s="67"/>
      <c r="N4" s="62"/>
      <c r="O4" s="62"/>
      <c r="P4" s="62"/>
      <c r="Q4" s="62"/>
    </row>
    <row r="5" spans="1:17" s="66" customFormat="1" ht="16.2" x14ac:dyDescent="0.35">
      <c r="A5" s="68"/>
      <c r="B5" s="69"/>
      <c r="C5" s="135"/>
      <c r="E5" s="70"/>
      <c r="F5" s="70"/>
      <c r="G5" s="71"/>
      <c r="H5" s="71"/>
      <c r="I5" s="72"/>
      <c r="J5" s="70"/>
      <c r="N5" s="62"/>
      <c r="O5" s="62"/>
      <c r="P5" s="62"/>
      <c r="Q5" s="62"/>
    </row>
    <row r="6" spans="1:17" s="66" customFormat="1" ht="16.2" x14ac:dyDescent="0.35">
      <c r="A6" s="58" t="s">
        <v>19</v>
      </c>
      <c r="B6" s="59" t="s">
        <v>1</v>
      </c>
      <c r="C6" s="60">
        <v>2005</v>
      </c>
      <c r="D6" s="60">
        <v>2006</v>
      </c>
      <c r="E6" s="60">
        <v>2007</v>
      </c>
      <c r="F6" s="60">
        <v>2008</v>
      </c>
      <c r="G6" s="60">
        <v>2009</v>
      </c>
      <c r="H6" s="60">
        <v>2010</v>
      </c>
      <c r="I6" s="60">
        <v>2011</v>
      </c>
      <c r="J6" s="60">
        <v>2012</v>
      </c>
      <c r="K6" s="60">
        <v>2013</v>
      </c>
      <c r="L6" s="60">
        <v>2014</v>
      </c>
      <c r="M6" s="60">
        <v>2015</v>
      </c>
      <c r="N6" s="60">
        <v>2016</v>
      </c>
      <c r="O6" s="60">
        <v>2017</v>
      </c>
      <c r="P6" s="61">
        <v>2018</v>
      </c>
      <c r="Q6" s="62"/>
    </row>
    <row r="7" spans="1:17" s="48" customFormat="1" x14ac:dyDescent="0.3">
      <c r="A7" s="312"/>
      <c r="B7" s="313"/>
      <c r="C7" s="313">
        <f>BOD!$B$19</f>
        <v>19.600000000000001</v>
      </c>
      <c r="D7" s="313">
        <f>BOD!$B$19</f>
        <v>19.600000000000001</v>
      </c>
      <c r="E7" s="313">
        <f>BOD!$B$19</f>
        <v>19.600000000000001</v>
      </c>
      <c r="F7" s="313">
        <f>BOD!$B$19</f>
        <v>19.600000000000001</v>
      </c>
      <c r="G7" s="313">
        <f>BOD!$B$19</f>
        <v>19.600000000000001</v>
      </c>
      <c r="H7" s="313">
        <f>BOD!$B$19</f>
        <v>19.600000000000001</v>
      </c>
      <c r="I7" s="313">
        <f>BOD!$B$19</f>
        <v>19.600000000000001</v>
      </c>
      <c r="J7" s="313">
        <f>BOD!$B$19</f>
        <v>19.600000000000001</v>
      </c>
      <c r="K7" s="313">
        <f>BOD!$B$19</f>
        <v>19.600000000000001</v>
      </c>
      <c r="L7" s="313">
        <f>BOD!$B$19</f>
        <v>19.600000000000001</v>
      </c>
      <c r="M7" s="313">
        <f>BOD!$B$19</f>
        <v>19.600000000000001</v>
      </c>
      <c r="N7" s="313">
        <f>BOD!$B$19</f>
        <v>19.600000000000001</v>
      </c>
      <c r="O7" s="313">
        <f>BOD!$B$19</f>
        <v>19.600000000000001</v>
      </c>
      <c r="P7" s="313">
        <f>BOD!$B$19</f>
        <v>19.600000000000001</v>
      </c>
      <c r="Q7" s="488"/>
    </row>
    <row r="8" spans="1:17" s="66" customFormat="1" ht="16.2" x14ac:dyDescent="0.35">
      <c r="A8" s="68"/>
      <c r="B8" s="69"/>
      <c r="C8" s="69"/>
      <c r="D8" s="69"/>
      <c r="E8" s="75"/>
      <c r="F8" s="75"/>
      <c r="G8" s="75"/>
      <c r="H8" s="75"/>
      <c r="I8" s="75"/>
      <c r="J8" s="75"/>
      <c r="N8" s="62"/>
      <c r="O8" s="62"/>
      <c r="P8" s="62"/>
      <c r="Q8" s="62"/>
    </row>
    <row r="9" spans="1:17" s="66" customFormat="1" ht="16.2" x14ac:dyDescent="0.35">
      <c r="A9" s="68"/>
      <c r="B9" s="76"/>
      <c r="C9" s="76"/>
      <c r="D9" s="76"/>
      <c r="E9" s="70"/>
      <c r="F9" s="70"/>
      <c r="G9" s="70"/>
      <c r="H9" s="70"/>
      <c r="I9" s="70"/>
      <c r="J9" s="70"/>
      <c r="N9" s="62"/>
      <c r="O9" s="62"/>
      <c r="P9" s="62"/>
      <c r="Q9" s="62"/>
    </row>
    <row r="10" spans="1:17" s="63" customFormat="1" ht="30" customHeight="1" x14ac:dyDescent="0.35">
      <c r="A10" s="505" t="s">
        <v>54</v>
      </c>
      <c r="B10" s="59" t="s">
        <v>56</v>
      </c>
      <c r="C10" s="60">
        <v>2005</v>
      </c>
      <c r="D10" s="60">
        <v>2006</v>
      </c>
      <c r="E10" s="60">
        <v>2007</v>
      </c>
      <c r="F10" s="60">
        <v>2008</v>
      </c>
      <c r="G10" s="60">
        <v>2009</v>
      </c>
      <c r="H10" s="60">
        <v>2010</v>
      </c>
      <c r="I10" s="60">
        <v>2011</v>
      </c>
      <c r="J10" s="60">
        <v>2012</v>
      </c>
      <c r="K10" s="60">
        <v>2013</v>
      </c>
      <c r="L10" s="60">
        <v>2014</v>
      </c>
      <c r="M10" s="60">
        <v>2015</v>
      </c>
      <c r="N10" s="60">
        <v>2016</v>
      </c>
      <c r="O10" s="60">
        <v>2017</v>
      </c>
      <c r="P10" s="61">
        <v>2018</v>
      </c>
      <c r="Q10" s="62"/>
    </row>
    <row r="11" spans="1:17" ht="15.75" customHeight="1" x14ac:dyDescent="0.35">
      <c r="A11" s="77"/>
      <c r="B11" s="78"/>
      <c r="C11" s="42">
        <f>C3*C7*0.001*365</f>
        <v>45732523.043200009</v>
      </c>
      <c r="D11" s="42">
        <f>D3*D7*0.001*365</f>
        <v>46295329.654000014</v>
      </c>
      <c r="E11" s="42">
        <f>E3*E7*0.001*365</f>
        <v>46858136.264800012</v>
      </c>
      <c r="F11" s="42">
        <f>F3*F7*0.001*365</f>
        <v>47420942.875600018</v>
      </c>
      <c r="G11" s="42">
        <f t="shared" ref="G11:L11" si="0">G3*G7*0.001*365</f>
        <v>47983749.486400023</v>
      </c>
      <c r="H11" s="42">
        <f t="shared" si="0"/>
        <v>48546556.097200014</v>
      </c>
      <c r="I11" s="42">
        <f>I3*I7*0.001*365</f>
        <v>49109362.708000012</v>
      </c>
      <c r="J11" s="42">
        <f t="shared" si="0"/>
        <v>49745017.027108721</v>
      </c>
      <c r="K11" s="42">
        <f t="shared" si="0"/>
        <v>50380671.346217439</v>
      </c>
      <c r="L11" s="42">
        <f t="shared" si="0"/>
        <v>51016325.665326163</v>
      </c>
      <c r="M11" s="42">
        <f>M3*M7*0.001*365</f>
        <v>51651979.98443488</v>
      </c>
      <c r="N11" s="42">
        <f t="shared" ref="N11:O11" si="1">N3*N7*0.001*365</f>
        <v>52295861.989490256</v>
      </c>
      <c r="O11" s="42">
        <f t="shared" si="1"/>
        <v>52947971.680492274</v>
      </c>
      <c r="P11" s="79">
        <f>P3*P7*0.001*365</f>
        <v>53608309.057440944</v>
      </c>
      <c r="Q11" s="62"/>
    </row>
    <row r="12" spans="1:17" ht="15.75" customHeight="1" x14ac:dyDescent="0.35">
      <c r="A12" s="80"/>
      <c r="B12" s="76"/>
      <c r="C12" s="76"/>
      <c r="D12" s="76"/>
      <c r="E12" s="75"/>
      <c r="F12" s="75"/>
      <c r="G12" s="75"/>
      <c r="H12" s="75"/>
      <c r="I12" s="75"/>
      <c r="J12" s="75"/>
      <c r="N12" s="62"/>
      <c r="O12" s="62"/>
      <c r="P12" s="62"/>
      <c r="Q12" s="62"/>
    </row>
    <row r="13" spans="1:17" ht="16.2" x14ac:dyDescent="0.35">
      <c r="A13" s="80"/>
      <c r="B13" s="76"/>
      <c r="C13" s="76"/>
      <c r="D13" s="76"/>
      <c r="E13" s="75"/>
      <c r="F13" s="81"/>
      <c r="G13" s="81"/>
      <c r="H13" s="81"/>
      <c r="I13" s="81"/>
      <c r="J13" s="81"/>
      <c r="N13" s="62"/>
      <c r="O13" s="62"/>
      <c r="P13" s="62"/>
      <c r="Q13" s="62"/>
    </row>
    <row r="14" spans="1:17" ht="18" customHeight="1" x14ac:dyDescent="0.3">
      <c r="A14" s="58" t="s">
        <v>100</v>
      </c>
      <c r="B14" s="59" t="s">
        <v>148</v>
      </c>
      <c r="C14" s="60">
        <v>2005</v>
      </c>
      <c r="D14" s="60">
        <v>2006</v>
      </c>
      <c r="E14" s="60">
        <v>2007</v>
      </c>
      <c r="F14" s="60">
        <v>2008</v>
      </c>
      <c r="G14" s="60">
        <v>2009</v>
      </c>
      <c r="H14" s="60">
        <v>2010</v>
      </c>
      <c r="I14" s="60">
        <v>2011</v>
      </c>
      <c r="J14" s="60">
        <v>2012</v>
      </c>
      <c r="K14" s="60">
        <v>2013</v>
      </c>
      <c r="L14" s="60">
        <v>2014</v>
      </c>
      <c r="M14" s="60">
        <v>2015</v>
      </c>
      <c r="N14" s="60">
        <v>2016</v>
      </c>
      <c r="O14" s="60">
        <v>2017</v>
      </c>
      <c r="P14" s="61">
        <v>2018</v>
      </c>
    </row>
    <row r="15" spans="1:17" ht="15.75" customHeight="1" x14ac:dyDescent="0.3">
      <c r="A15" s="77"/>
      <c r="B15" s="78"/>
      <c r="C15" s="41">
        <v>1.25</v>
      </c>
      <c r="D15" s="41">
        <v>1.25</v>
      </c>
      <c r="E15" s="42">
        <v>1.25</v>
      </c>
      <c r="F15" s="42">
        <v>1.25</v>
      </c>
      <c r="G15" s="42">
        <v>1.25</v>
      </c>
      <c r="H15" s="42">
        <v>1.25</v>
      </c>
      <c r="I15" s="42">
        <v>1.25</v>
      </c>
      <c r="J15" s="42">
        <v>1.25</v>
      </c>
      <c r="K15" s="43">
        <v>1.25</v>
      </c>
      <c r="L15" s="43">
        <v>1.25</v>
      </c>
      <c r="M15" s="43">
        <v>1.25</v>
      </c>
      <c r="N15" s="43">
        <v>1.25</v>
      </c>
      <c r="O15" s="43">
        <v>1.25</v>
      </c>
      <c r="P15" s="44">
        <v>1.25</v>
      </c>
    </row>
    <row r="16" spans="1:17" ht="15.75" customHeight="1" x14ac:dyDescent="0.3">
      <c r="A16" s="80"/>
      <c r="B16" s="76"/>
      <c r="C16" s="76"/>
      <c r="D16" s="76"/>
      <c r="E16" s="75"/>
      <c r="F16" s="75"/>
      <c r="G16" s="75"/>
      <c r="H16" s="75"/>
      <c r="I16" s="75"/>
      <c r="J16" s="75"/>
    </row>
    <row r="17" spans="1:18" x14ac:dyDescent="0.3">
      <c r="A17" s="80"/>
      <c r="B17" s="76"/>
      <c r="C17" s="76"/>
      <c r="D17" s="76"/>
      <c r="E17" s="82"/>
      <c r="F17" s="82"/>
      <c r="G17" s="82"/>
      <c r="H17" s="82"/>
      <c r="I17" s="82"/>
      <c r="J17" s="82"/>
    </row>
    <row r="18" spans="1:18" s="63" customFormat="1" ht="18" x14ac:dyDescent="0.3">
      <c r="A18" s="58" t="s">
        <v>101</v>
      </c>
      <c r="B18" s="59" t="s">
        <v>148</v>
      </c>
      <c r="C18" s="60">
        <v>2005</v>
      </c>
      <c r="D18" s="60">
        <v>2006</v>
      </c>
      <c r="E18" s="60">
        <v>2007</v>
      </c>
      <c r="F18" s="60">
        <v>2008</v>
      </c>
      <c r="G18" s="60">
        <v>2009</v>
      </c>
      <c r="H18" s="60">
        <v>2010</v>
      </c>
      <c r="I18" s="60">
        <v>2011</v>
      </c>
      <c r="J18" s="60">
        <v>2012</v>
      </c>
      <c r="K18" s="60">
        <v>2013</v>
      </c>
      <c r="L18" s="60">
        <v>2014</v>
      </c>
      <c r="M18" s="60">
        <v>2015</v>
      </c>
      <c r="N18" s="60">
        <v>2016</v>
      </c>
      <c r="O18" s="60">
        <v>2017</v>
      </c>
      <c r="P18" s="61">
        <v>2018</v>
      </c>
    </row>
    <row r="19" spans="1:18" x14ac:dyDescent="0.3">
      <c r="A19" s="77"/>
      <c r="B19" s="78"/>
      <c r="C19" s="74">
        <v>1</v>
      </c>
      <c r="D19" s="74">
        <v>1</v>
      </c>
      <c r="E19" s="42">
        <v>1</v>
      </c>
      <c r="F19" s="42">
        <v>1</v>
      </c>
      <c r="G19" s="42">
        <v>1</v>
      </c>
      <c r="H19" s="42">
        <v>1</v>
      </c>
      <c r="I19" s="42">
        <v>1</v>
      </c>
      <c r="J19" s="42">
        <v>1</v>
      </c>
      <c r="K19" s="145">
        <v>1</v>
      </c>
      <c r="L19" s="145">
        <v>1</v>
      </c>
      <c r="M19" s="145">
        <v>1</v>
      </c>
      <c r="N19" s="145">
        <v>1</v>
      </c>
      <c r="O19" s="145">
        <v>1</v>
      </c>
      <c r="P19" s="146">
        <v>1</v>
      </c>
    </row>
    <row r="20" spans="1:18" x14ac:dyDescent="0.3">
      <c r="A20" s="80"/>
      <c r="B20" s="76"/>
      <c r="C20" s="76"/>
      <c r="D20" s="76"/>
      <c r="E20" s="75"/>
      <c r="F20" s="75"/>
      <c r="G20" s="75"/>
      <c r="H20" s="75"/>
      <c r="I20" s="75"/>
      <c r="J20" s="75"/>
    </row>
    <row r="21" spans="1:18" x14ac:dyDescent="0.3">
      <c r="A21" s="80"/>
      <c r="B21" s="76"/>
      <c r="C21" s="76"/>
      <c r="D21" s="76"/>
      <c r="E21" s="82"/>
      <c r="F21" s="82"/>
      <c r="G21" s="82"/>
      <c r="H21" s="82"/>
      <c r="I21" s="82"/>
      <c r="J21" s="82"/>
    </row>
    <row r="22" spans="1:18" ht="18" x14ac:dyDescent="0.3">
      <c r="A22" s="505" t="s">
        <v>188</v>
      </c>
      <c r="B22" s="59" t="s">
        <v>56</v>
      </c>
      <c r="C22" s="60">
        <v>2005</v>
      </c>
      <c r="D22" s="60">
        <v>2006</v>
      </c>
      <c r="E22" s="60">
        <v>2007</v>
      </c>
      <c r="F22" s="60">
        <v>2008</v>
      </c>
      <c r="G22" s="60">
        <v>2009</v>
      </c>
      <c r="H22" s="60">
        <v>2010</v>
      </c>
      <c r="I22" s="60">
        <v>2011</v>
      </c>
      <c r="J22" s="60">
        <v>2012</v>
      </c>
      <c r="K22" s="60">
        <v>2013</v>
      </c>
      <c r="L22" s="60">
        <v>2014</v>
      </c>
      <c r="M22" s="60">
        <v>2015</v>
      </c>
      <c r="N22" s="60">
        <v>2016</v>
      </c>
      <c r="O22" s="60">
        <v>2017</v>
      </c>
      <c r="P22" s="61">
        <v>2018</v>
      </c>
      <c r="Q22" s="63"/>
    </row>
    <row r="23" spans="1:18" s="49" customFormat="1" x14ac:dyDescent="0.3">
      <c r="A23" s="83"/>
      <c r="B23" s="84"/>
      <c r="C23" s="315">
        <f>C11*'Urban_degree of utilization'!$Y$22*C15</f>
        <v>13306572.250655143</v>
      </c>
      <c r="D23" s="315">
        <f>D11*'Urban_degree of utilization'!$Y$22*D15</f>
        <v>13470329.38302858</v>
      </c>
      <c r="E23" s="315">
        <f>E11*'Urban_degree of utilization'!$Y$22*E15</f>
        <v>13634086.515402015</v>
      </c>
      <c r="F23" s="315">
        <f>F11*'Urban_degree of utilization'!$Y$22*F15</f>
        <v>13797843.647775454</v>
      </c>
      <c r="G23" s="315">
        <f>G11*'Urban_degree of utilization'!$Y$22*G15</f>
        <v>13961600.780148894</v>
      </c>
      <c r="H23" s="315">
        <f>H11*'Urban_degree of utilization'!$Y$22*H15</f>
        <v>14125357.912522327</v>
      </c>
      <c r="I23" s="315">
        <f>I11*'Urban_degree of utilization'!$P$22*I15</f>
        <v>24984388.277695</v>
      </c>
      <c r="J23" s="315">
        <f>J11*'Urban_degree of utilization'!$P$22*J15</f>
        <v>25307777.412541561</v>
      </c>
      <c r="K23" s="315">
        <f>K11*'Urban_degree of utilization'!$P$22*K15</f>
        <v>25631166.547388121</v>
      </c>
      <c r="L23" s="315">
        <f>L11*'Urban_degree of utilization'!$P$22*L15</f>
        <v>25954555.682234686</v>
      </c>
      <c r="M23" s="315">
        <f>M11*'Urban_degree of utilization'!$P$22*M15</f>
        <v>26277944.817081243</v>
      </c>
      <c r="N23" s="315">
        <f>N11*'Urban_degree of utilization'!$P$22*N15</f>
        <v>26605519.787153162</v>
      </c>
      <c r="O23" s="315">
        <f>O11*'Urban_degree of utilization'!$P$22*O15</f>
        <v>26937280.592450444</v>
      </c>
      <c r="P23" s="315">
        <f>P11*'Urban_degree of utilization'!$P$22*P15</f>
        <v>27273227.232973076</v>
      </c>
      <c r="Q23" s="489"/>
    </row>
    <row r="24" spans="1:18" s="49" customFormat="1" x14ac:dyDescent="0.3">
      <c r="A24" s="46"/>
      <c r="B24" s="85"/>
      <c r="C24" s="317"/>
      <c r="D24" s="85"/>
      <c r="E24" s="86"/>
      <c r="F24" s="86"/>
      <c r="G24" s="86"/>
      <c r="H24" s="86"/>
      <c r="I24" s="86"/>
      <c r="J24" s="86"/>
      <c r="N24" s="63"/>
      <c r="O24" s="63"/>
      <c r="P24" s="63"/>
      <c r="Q24" s="63"/>
    </row>
    <row r="25" spans="1:18" s="49" customFormat="1" x14ac:dyDescent="0.3">
      <c r="A25" s="46"/>
      <c r="B25" s="85"/>
      <c r="C25" s="85"/>
      <c r="D25" s="85"/>
      <c r="E25" s="87"/>
      <c r="F25" s="87"/>
      <c r="G25" s="87"/>
      <c r="H25" s="87"/>
      <c r="I25" s="87"/>
      <c r="J25" s="87"/>
      <c r="N25" s="63"/>
      <c r="O25" s="63"/>
      <c r="P25" s="63"/>
      <c r="Q25" s="63"/>
    </row>
    <row r="26" spans="1:18" ht="18" x14ac:dyDescent="0.3">
      <c r="A26" s="505" t="s">
        <v>189</v>
      </c>
      <c r="B26" s="59" t="s">
        <v>56</v>
      </c>
      <c r="C26" s="60">
        <v>2005</v>
      </c>
      <c r="D26" s="60">
        <v>2006</v>
      </c>
      <c r="E26" s="60">
        <v>2007</v>
      </c>
      <c r="F26" s="60">
        <v>2008</v>
      </c>
      <c r="G26" s="60">
        <v>2009</v>
      </c>
      <c r="H26" s="60">
        <v>2010</v>
      </c>
      <c r="I26" s="60">
        <v>2011</v>
      </c>
      <c r="J26" s="60">
        <v>2012</v>
      </c>
      <c r="K26" s="60">
        <v>2013</v>
      </c>
      <c r="L26" s="60">
        <v>2014</v>
      </c>
      <c r="M26" s="60">
        <v>2015</v>
      </c>
      <c r="N26" s="60">
        <v>2016</v>
      </c>
      <c r="O26" s="60">
        <v>2017</v>
      </c>
      <c r="P26" s="61">
        <v>2018</v>
      </c>
      <c r="Q26" s="63"/>
    </row>
    <row r="27" spans="1:18" s="49" customFormat="1" x14ac:dyDescent="0.3">
      <c r="A27" s="88"/>
      <c r="B27" s="84"/>
      <c r="C27" s="315">
        <f>C11*C19*(1-'Urban_degree of utilization'!$Y$22)</f>
        <v>35087265.242675893</v>
      </c>
      <c r="D27" s="315">
        <f>D11*D19*(1-'Urban_degree of utilization'!$Y$22)</f>
        <v>35519066.147577144</v>
      </c>
      <c r="E27" s="315">
        <f>E11*E19*(1-'Urban_degree of utilization'!$Y$22)</f>
        <v>35950867.052478395</v>
      </c>
      <c r="F27" s="315">
        <f>F11*F19*(1-'Urban_degree of utilization'!$Y$22)</f>
        <v>36382667.957379654</v>
      </c>
      <c r="G27" s="315">
        <f>G11*G19*(1-'Urban_degree of utilization'!$Y$22)</f>
        <v>36814468.862280905</v>
      </c>
      <c r="H27" s="315">
        <f>H11*H19*(1-'Urban_degree of utilization'!$Y$22)</f>
        <v>37246269.767182149</v>
      </c>
      <c r="I27" s="315">
        <f>I11*I19*(1-'Urban_degree of utilization'!$P$22)</f>
        <v>29121852.085844006</v>
      </c>
      <c r="J27" s="315">
        <f>J11*J19*(1-'Urban_degree of utilization'!$P$22)</f>
        <v>29498795.09707547</v>
      </c>
      <c r="K27" s="315">
        <f>K11*K19*(1-'Urban_degree of utilization'!$P$22)</f>
        <v>29875738.108306941</v>
      </c>
      <c r="L27" s="315">
        <f>L11*L19*(1-'Urban_degree of utilization'!$P$22)</f>
        <v>30252681.119538411</v>
      </c>
      <c r="M27" s="315">
        <f>M11*M19*(1-'Urban_degree of utilization'!$P$22)</f>
        <v>30629624.130769882</v>
      </c>
      <c r="N27" s="315">
        <f>N11*N19*(1-'Urban_degree of utilization'!$P$22)</f>
        <v>31011446.159767721</v>
      </c>
      <c r="O27" s="315">
        <f>O11*O19*(1-'Urban_degree of utilization'!$P$22)</f>
        <v>31398147.206531916</v>
      </c>
      <c r="P27" s="315">
        <f>P11*P19*(1-'Urban_degree of utilization'!$P$22)</f>
        <v>31789727.271062478</v>
      </c>
      <c r="Q27" s="489"/>
    </row>
    <row r="28" spans="1:18" s="49" customFormat="1" x14ac:dyDescent="0.3">
      <c r="A28" s="89"/>
      <c r="B28" s="90"/>
      <c r="C28" s="317"/>
      <c r="D28" s="90"/>
      <c r="E28" s="86"/>
      <c r="F28" s="86"/>
      <c r="G28" s="86"/>
      <c r="H28" s="86"/>
      <c r="I28" s="86"/>
      <c r="M28" s="63"/>
      <c r="N28" s="63"/>
      <c r="O28" s="63"/>
      <c r="P28" s="63"/>
      <c r="Q28" s="63"/>
      <c r="R28" s="63"/>
    </row>
    <row r="29" spans="1:18" s="49" customFormat="1" x14ac:dyDescent="0.3">
      <c r="A29" s="89"/>
      <c r="B29" s="90"/>
      <c r="C29" s="90"/>
      <c r="D29" s="90"/>
      <c r="E29" s="51"/>
      <c r="F29" s="51"/>
      <c r="G29" s="51"/>
      <c r="H29" s="51"/>
      <c r="I29" s="51"/>
      <c r="N29" s="137"/>
    </row>
    <row r="30" spans="1:18" s="49" customFormat="1" ht="15.75" customHeight="1" x14ac:dyDescent="0.3">
      <c r="A30" s="505" t="s">
        <v>102</v>
      </c>
      <c r="B30" s="506"/>
      <c r="C30" s="89"/>
      <c r="D30" s="89"/>
      <c r="E30" s="91"/>
      <c r="F30" s="91"/>
      <c r="G30" s="91"/>
      <c r="H30" s="91"/>
      <c r="I30" s="91"/>
      <c r="K30" s="63"/>
      <c r="L30" s="63"/>
      <c r="M30" s="63"/>
      <c r="N30" s="63"/>
      <c r="O30" s="63"/>
      <c r="P30" s="63"/>
      <c r="Q30" s="63"/>
      <c r="R30" s="63"/>
    </row>
    <row r="31" spans="1:18" s="49" customFormat="1" ht="15.75" customHeight="1" x14ac:dyDescent="0.3">
      <c r="A31" s="92">
        <v>0.6</v>
      </c>
      <c r="B31" s="93" t="s">
        <v>12</v>
      </c>
      <c r="C31" s="50"/>
      <c r="D31" s="50"/>
      <c r="E31" s="51"/>
      <c r="F31" s="48"/>
      <c r="G31" s="48"/>
      <c r="H31" s="48"/>
      <c r="I31" s="48"/>
      <c r="K31" s="63"/>
      <c r="L31" s="63"/>
      <c r="M31" s="63"/>
      <c r="N31" s="63"/>
      <c r="O31" s="63"/>
      <c r="P31" s="63"/>
      <c r="Q31" s="63"/>
      <c r="R31" s="63"/>
    </row>
    <row r="32" spans="1:18" s="49" customFormat="1" ht="15.75" customHeight="1" x14ac:dyDescent="0.3">
      <c r="A32" s="89"/>
      <c r="B32" s="89"/>
      <c r="C32" s="89"/>
      <c r="D32" s="89"/>
      <c r="E32" s="51"/>
      <c r="F32" s="51"/>
      <c r="G32" s="51"/>
      <c r="H32" s="51"/>
      <c r="I32" s="51"/>
      <c r="K32" s="63"/>
      <c r="L32" s="63"/>
      <c r="M32" s="63"/>
      <c r="N32" s="63"/>
      <c r="O32" s="63"/>
      <c r="P32" s="63"/>
      <c r="Q32" s="63"/>
      <c r="R32" s="63"/>
    </row>
    <row r="33" spans="1:25" s="49" customFormat="1" x14ac:dyDescent="0.3">
      <c r="A33" s="671" t="s">
        <v>18</v>
      </c>
      <c r="B33" s="672"/>
      <c r="C33" s="89"/>
      <c r="D33" s="89"/>
      <c r="E33" s="51"/>
      <c r="F33" s="51"/>
      <c r="G33" s="51"/>
      <c r="H33" s="51"/>
      <c r="I33" s="51"/>
      <c r="K33" s="63"/>
      <c r="L33" s="63"/>
      <c r="M33" s="63"/>
      <c r="N33" s="63"/>
      <c r="O33" s="63"/>
      <c r="P33" s="63"/>
      <c r="Q33" s="63"/>
      <c r="R33" s="63"/>
    </row>
    <row r="34" spans="1:25" s="49" customFormat="1" x14ac:dyDescent="0.3">
      <c r="A34" s="94">
        <v>0</v>
      </c>
      <c r="B34" s="95" t="s">
        <v>17</v>
      </c>
      <c r="C34" s="90"/>
      <c r="D34" s="96"/>
      <c r="E34" s="51"/>
      <c r="F34" s="51"/>
      <c r="G34" s="51"/>
      <c r="H34" s="51"/>
      <c r="I34" s="51"/>
      <c r="K34" s="63"/>
      <c r="L34" s="63"/>
      <c r="M34" s="63"/>
      <c r="N34" s="63"/>
      <c r="O34" s="63"/>
      <c r="P34" s="63"/>
      <c r="Q34" s="63"/>
      <c r="R34" s="63"/>
    </row>
    <row r="35" spans="1:25" s="49" customFormat="1" ht="16.2" thickBot="1" x14ac:dyDescent="0.35">
      <c r="A35" s="97"/>
      <c r="B35" s="89"/>
      <c r="C35" s="89"/>
      <c r="D35" s="89"/>
      <c r="E35" s="51"/>
      <c r="F35" s="51"/>
      <c r="G35" s="51"/>
      <c r="H35" s="51"/>
      <c r="I35" s="51"/>
    </row>
    <row r="36" spans="1:25" s="49" customFormat="1" x14ac:dyDescent="0.3">
      <c r="A36" s="515" t="s">
        <v>10</v>
      </c>
      <c r="B36" s="99"/>
      <c r="C36" s="90"/>
      <c r="D36" s="90"/>
      <c r="E36" s="51"/>
      <c r="F36" s="51"/>
      <c r="G36" s="51"/>
      <c r="H36" s="51"/>
      <c r="I36" s="51"/>
    </row>
    <row r="37" spans="1:25" s="49" customFormat="1" x14ac:dyDescent="0.3">
      <c r="A37" s="100" t="s">
        <v>2</v>
      </c>
      <c r="B37" s="101" t="s">
        <v>11</v>
      </c>
      <c r="C37" s="89"/>
      <c r="D37" s="89"/>
      <c r="E37" s="51"/>
      <c r="F37" s="51"/>
      <c r="G37" s="51"/>
      <c r="H37" s="51"/>
      <c r="I37" s="51"/>
    </row>
    <row r="38" spans="1:25" s="49" customFormat="1" x14ac:dyDescent="0.3">
      <c r="A38" s="52" t="s">
        <v>3</v>
      </c>
      <c r="B38" s="102">
        <v>0.8</v>
      </c>
      <c r="C38" s="103"/>
      <c r="D38" s="103"/>
      <c r="E38" s="51"/>
      <c r="F38" s="51"/>
      <c r="G38" s="51"/>
      <c r="H38" s="51"/>
      <c r="I38" s="51"/>
    </row>
    <row r="39" spans="1:25" s="49" customFormat="1" ht="46.8" x14ac:dyDescent="0.3">
      <c r="A39" s="52" t="s">
        <v>4</v>
      </c>
      <c r="B39" s="104">
        <v>0.3</v>
      </c>
      <c r="C39" s="103"/>
      <c r="D39" s="103"/>
      <c r="E39" s="51"/>
      <c r="F39" s="51"/>
      <c r="G39" s="51"/>
      <c r="H39" s="51"/>
      <c r="I39" s="51"/>
    </row>
    <row r="40" spans="1:25" s="49" customFormat="1" ht="31.2" x14ac:dyDescent="0.3">
      <c r="A40" s="52" t="s">
        <v>96</v>
      </c>
      <c r="B40" s="104">
        <v>0</v>
      </c>
      <c r="C40" s="103"/>
      <c r="D40" s="103"/>
      <c r="E40" s="51"/>
      <c r="F40" s="51"/>
      <c r="G40" s="51"/>
      <c r="H40" s="51"/>
      <c r="I40" s="51"/>
    </row>
    <row r="41" spans="1:25" s="49" customFormat="1" x14ac:dyDescent="0.3">
      <c r="A41" s="52" t="s">
        <v>5</v>
      </c>
      <c r="B41" s="102">
        <v>0.5</v>
      </c>
      <c r="C41" s="103"/>
      <c r="D41" s="103"/>
      <c r="E41" s="51"/>
      <c r="F41" s="51"/>
      <c r="G41" s="51"/>
      <c r="H41" s="51"/>
      <c r="I41" s="51"/>
    </row>
    <row r="42" spans="1:25" s="49" customFormat="1" x14ac:dyDescent="0.3">
      <c r="A42" s="52" t="s">
        <v>6</v>
      </c>
      <c r="B42" s="102">
        <v>0.1</v>
      </c>
      <c r="C42" s="103"/>
      <c r="D42" s="103"/>
      <c r="E42" s="51"/>
      <c r="F42" s="51"/>
      <c r="G42" s="51"/>
      <c r="H42" s="51"/>
      <c r="I42" s="51"/>
    </row>
    <row r="43" spans="1:25" s="49" customFormat="1" x14ac:dyDescent="0.3">
      <c r="A43" s="52" t="s">
        <v>7</v>
      </c>
      <c r="B43" s="102">
        <v>0</v>
      </c>
      <c r="C43" s="103"/>
      <c r="D43" s="103"/>
      <c r="E43" s="51"/>
      <c r="F43" s="51"/>
      <c r="G43" s="51"/>
      <c r="H43" s="51"/>
      <c r="I43" s="51"/>
    </row>
    <row r="44" spans="1:25" s="49" customFormat="1" x14ac:dyDescent="0.3">
      <c r="A44" s="52" t="s">
        <v>8</v>
      </c>
      <c r="B44" s="102">
        <v>0.5</v>
      </c>
      <c r="C44" s="103"/>
      <c r="D44" s="103"/>
      <c r="E44" s="51"/>
      <c r="F44" s="51"/>
      <c r="G44" s="51"/>
      <c r="H44" s="51"/>
      <c r="I44" s="51"/>
    </row>
    <row r="45" spans="1:25" s="49" customFormat="1" ht="31.2" x14ac:dyDescent="0.3">
      <c r="A45" s="53" t="s">
        <v>99</v>
      </c>
      <c r="B45" s="105">
        <v>0.5</v>
      </c>
      <c r="C45" s="103"/>
      <c r="D45" s="103"/>
      <c r="E45" s="51"/>
      <c r="F45" s="51"/>
      <c r="G45" s="51"/>
      <c r="H45" s="51"/>
      <c r="I45" s="51"/>
    </row>
    <row r="46" spans="1:25" s="49" customFormat="1" ht="47.4" thickBot="1" x14ac:dyDescent="0.35">
      <c r="A46" s="54" t="s">
        <v>9</v>
      </c>
      <c r="B46" s="106">
        <v>0.1</v>
      </c>
      <c r="C46" s="103"/>
      <c r="D46" s="103"/>
      <c r="E46" s="51"/>
      <c r="F46" s="51"/>
      <c r="G46" s="51"/>
      <c r="H46" s="51"/>
      <c r="I46" s="51"/>
    </row>
    <row r="47" spans="1:25" s="49" customFormat="1" ht="16.2" thickBot="1" x14ac:dyDescent="0.35">
      <c r="A47" s="107"/>
      <c r="B47" s="108"/>
      <c r="C47" s="108"/>
      <c r="D47" s="108"/>
      <c r="E47" s="108"/>
      <c r="F47" s="51"/>
      <c r="G47" s="51"/>
      <c r="H47" s="51"/>
      <c r="I47" s="51"/>
      <c r="J47" s="51"/>
      <c r="K47" s="51"/>
    </row>
    <row r="48" spans="1:25" s="49" customFormat="1" ht="45.75" customHeight="1" thickBot="1" x14ac:dyDescent="0.35">
      <c r="A48" s="673" t="s">
        <v>243</v>
      </c>
      <c r="B48" s="674"/>
      <c r="C48" s="674"/>
      <c r="D48" s="675"/>
      <c r="E48" s="125"/>
      <c r="F48" s="125"/>
      <c r="G48" s="125"/>
      <c r="H48" s="51"/>
      <c r="I48" s="51"/>
      <c r="J48" s="51"/>
      <c r="K48" s="51"/>
      <c r="M48" s="51"/>
      <c r="N48" s="51"/>
      <c r="O48" s="51"/>
      <c r="P48" s="51"/>
      <c r="Q48" s="51"/>
      <c r="R48" s="51"/>
      <c r="S48" s="51"/>
      <c r="T48" s="51"/>
      <c r="U48" s="51"/>
      <c r="V48" s="51"/>
      <c r="W48" s="51"/>
      <c r="X48" s="51"/>
      <c r="Y48" s="51"/>
    </row>
    <row r="49" spans="1:25" s="49" customFormat="1" ht="62.4" x14ac:dyDescent="0.3">
      <c r="A49" s="126" t="s">
        <v>57</v>
      </c>
      <c r="B49" s="127" t="s">
        <v>61</v>
      </c>
      <c r="C49" s="502" t="s">
        <v>174</v>
      </c>
      <c r="D49" s="148" t="s">
        <v>175</v>
      </c>
      <c r="F49" s="51"/>
      <c r="G49" s="51"/>
      <c r="H49" s="51"/>
      <c r="I49" s="51"/>
      <c r="J49" s="51"/>
      <c r="K49" s="51"/>
      <c r="M49" s="51"/>
      <c r="N49" s="51"/>
      <c r="O49" s="51"/>
      <c r="P49" s="51"/>
      <c r="Q49" s="51"/>
      <c r="R49" s="51"/>
      <c r="S49" s="51"/>
      <c r="T49" s="51"/>
      <c r="U49" s="51"/>
      <c r="V49" s="51"/>
      <c r="W49" s="51"/>
      <c r="X49" s="51"/>
      <c r="Y49" s="51"/>
    </row>
    <row r="50" spans="1:25" s="49" customFormat="1" x14ac:dyDescent="0.3">
      <c r="A50" s="676" t="s">
        <v>173</v>
      </c>
      <c r="B50" s="110" t="s">
        <v>58</v>
      </c>
      <c r="C50" s="318">
        <f>'Urban_degree of utilization'!$Z$22</f>
        <v>0.25908055235903338</v>
      </c>
      <c r="D50" s="319">
        <f>'Urban_degree of utilization'!$S$22</f>
        <v>0.45300000000000001</v>
      </c>
      <c r="F50" s="51"/>
      <c r="G50" s="51"/>
      <c r="H50" s="51"/>
      <c r="I50" s="51"/>
      <c r="J50" s="51"/>
      <c r="K50" s="51"/>
      <c r="M50" s="51"/>
      <c r="N50" s="51"/>
      <c r="O50" s="51"/>
      <c r="P50" s="51"/>
      <c r="Q50" s="51"/>
      <c r="R50" s="51"/>
      <c r="S50" s="51"/>
      <c r="T50" s="51"/>
      <c r="U50" s="51"/>
      <c r="V50" s="51"/>
      <c r="W50" s="51"/>
      <c r="X50" s="51"/>
      <c r="Y50" s="51"/>
    </row>
    <row r="51" spans="1:25" s="49" customFormat="1" x14ac:dyDescent="0.3">
      <c r="A51" s="676"/>
      <c r="B51" s="110" t="s">
        <v>59</v>
      </c>
      <c r="C51" s="318">
        <f>'Urban_degree of utilization'!$AB$22</f>
        <v>0.12</v>
      </c>
      <c r="D51" s="319">
        <f>'Urban_degree of utilization'!$Q$22</f>
        <v>8.0000000000000002E-3</v>
      </c>
      <c r="F51" s="51"/>
      <c r="G51" s="51"/>
      <c r="H51" s="51"/>
      <c r="I51" s="51"/>
      <c r="J51" s="51"/>
      <c r="K51" s="51"/>
      <c r="M51" s="51"/>
      <c r="N51" s="51"/>
      <c r="O51" s="51"/>
      <c r="P51" s="51"/>
      <c r="Q51" s="51"/>
      <c r="R51" s="51"/>
      <c r="S51" s="51"/>
      <c r="T51" s="51"/>
      <c r="U51" s="51"/>
      <c r="V51" s="51"/>
      <c r="W51" s="51"/>
      <c r="X51" s="51"/>
      <c r="Y51" s="51"/>
    </row>
    <row r="52" spans="1:25" s="49" customFormat="1" x14ac:dyDescent="0.3">
      <c r="A52" s="676"/>
      <c r="B52" s="110" t="s">
        <v>98</v>
      </c>
      <c r="C52" s="318">
        <f>'Urban_degree of utilization'!$AD$22</f>
        <v>8.3669724770642204E-2</v>
      </c>
      <c r="D52" s="319">
        <f>'Urban_degree of utilization'!$R$22</f>
        <v>0.04</v>
      </c>
      <c r="F52" s="51"/>
      <c r="G52" s="51"/>
      <c r="H52" s="51"/>
      <c r="I52" s="51"/>
      <c r="J52" s="51"/>
      <c r="K52" s="51"/>
      <c r="M52" s="51"/>
      <c r="N52" s="51"/>
      <c r="O52" s="51"/>
      <c r="P52" s="51"/>
      <c r="Q52" s="51"/>
      <c r="R52" s="51"/>
      <c r="S52" s="51"/>
      <c r="T52" s="51"/>
      <c r="U52" s="51"/>
      <c r="V52" s="51"/>
      <c r="W52" s="51"/>
      <c r="X52" s="51"/>
      <c r="Y52" s="51"/>
    </row>
    <row r="53" spans="1:25" s="49" customFormat="1" x14ac:dyDescent="0.3">
      <c r="A53" s="676"/>
      <c r="B53" s="110" t="s">
        <v>60</v>
      </c>
      <c r="C53" s="318">
        <f>'Urban_degree of utilization'!$Y$22</f>
        <v>0.23277215189873418</v>
      </c>
      <c r="D53" s="319">
        <f>'Urban_degree of utilization'!$P$22</f>
        <v>0.40699999999999997</v>
      </c>
      <c r="F53" s="51"/>
      <c r="G53" s="51"/>
      <c r="H53" s="51"/>
      <c r="I53" s="51"/>
      <c r="J53" s="51"/>
      <c r="K53" s="51"/>
      <c r="M53" s="51"/>
      <c r="N53" s="51"/>
      <c r="O53" s="51"/>
      <c r="P53" s="51"/>
      <c r="Q53" s="51"/>
      <c r="R53" s="51"/>
      <c r="S53" s="51"/>
      <c r="T53" s="51"/>
      <c r="U53" s="51"/>
      <c r="V53" s="51"/>
      <c r="W53" s="51"/>
      <c r="X53" s="51"/>
      <c r="Y53" s="51"/>
    </row>
    <row r="54" spans="1:25" s="49" customFormat="1" ht="15.75" customHeight="1" thickBot="1" x14ac:dyDescent="0.35">
      <c r="A54" s="677"/>
      <c r="B54" s="149" t="s">
        <v>134</v>
      </c>
      <c r="C54" s="320">
        <f>'Urban_degree of utilization'!$AF$22</f>
        <v>0.30447757097159017</v>
      </c>
      <c r="D54" s="321">
        <f>'Urban_degree of utilization'!$T$22</f>
        <v>9.1999999999999915E-2</v>
      </c>
      <c r="F54" s="51"/>
      <c r="G54" s="51"/>
      <c r="H54" s="51"/>
      <c r="I54" s="51"/>
      <c r="J54" s="51"/>
      <c r="K54" s="51"/>
      <c r="M54" s="51"/>
      <c r="N54" s="51"/>
      <c r="O54" s="51"/>
      <c r="P54" s="51"/>
      <c r="Q54" s="51"/>
      <c r="R54" s="51"/>
      <c r="S54" s="51"/>
      <c r="T54" s="51"/>
      <c r="U54" s="51"/>
      <c r="V54" s="51"/>
      <c r="W54" s="51"/>
      <c r="X54" s="51"/>
      <c r="Y54" s="51"/>
    </row>
    <row r="55" spans="1:25" s="49" customFormat="1" x14ac:dyDescent="0.3">
      <c r="A55" s="507"/>
      <c r="B55" s="110"/>
      <c r="C55" s="132"/>
      <c r="F55" s="51"/>
      <c r="G55" s="51"/>
      <c r="H55" s="51"/>
      <c r="I55" s="51"/>
      <c r="J55" s="51"/>
      <c r="K55" s="51"/>
      <c r="M55" s="51"/>
      <c r="N55" s="51"/>
      <c r="O55" s="51"/>
      <c r="P55" s="51"/>
      <c r="Q55" s="51"/>
      <c r="R55" s="51"/>
      <c r="S55" s="51"/>
      <c r="T55" s="51"/>
      <c r="U55" s="51"/>
      <c r="V55" s="51"/>
      <c r="W55" s="51"/>
      <c r="X55" s="51"/>
      <c r="Y55" s="51"/>
    </row>
    <row r="56" spans="1:25" s="49" customFormat="1" ht="16.2" thickBot="1" x14ac:dyDescent="0.35">
      <c r="A56" s="110"/>
      <c r="B56" s="132"/>
      <c r="D56" s="134"/>
      <c r="F56" s="111"/>
      <c r="G56" s="112"/>
      <c r="H56" s="51"/>
      <c r="I56" s="51"/>
      <c r="J56" s="51"/>
      <c r="K56" s="51"/>
    </row>
    <row r="57" spans="1:25" s="49" customFormat="1" ht="48" customHeight="1" x14ac:dyDescent="0.3">
      <c r="A57" s="143" t="s">
        <v>244</v>
      </c>
      <c r="B57" s="502" t="s">
        <v>107</v>
      </c>
      <c r="C57" s="144" t="s">
        <v>108</v>
      </c>
      <c r="D57" s="134"/>
      <c r="F57" s="111"/>
      <c r="G57" s="112"/>
      <c r="H57" s="51"/>
      <c r="I57" s="51"/>
      <c r="J57" s="51"/>
      <c r="K57" s="51"/>
    </row>
    <row r="58" spans="1:25" s="49" customFormat="1" ht="16.2" thickBot="1" x14ac:dyDescent="0.35">
      <c r="A58" s="142" t="s">
        <v>109</v>
      </c>
      <c r="B58" s="322">
        <f>Population!$E$18</f>
        <v>9.7991246976751836E-2</v>
      </c>
      <c r="C58" s="323">
        <f>Population!$C$18</f>
        <v>0.10030472269186182</v>
      </c>
      <c r="D58" s="134"/>
      <c r="F58" s="111"/>
      <c r="G58" s="112"/>
      <c r="H58" s="51"/>
      <c r="I58" s="51"/>
      <c r="J58" s="51"/>
      <c r="K58" s="51"/>
    </row>
    <row r="59" spans="1:25" s="49" customFormat="1" x14ac:dyDescent="0.3">
      <c r="A59" s="133"/>
      <c r="B59" s="133"/>
      <c r="C59" s="133"/>
      <c r="E59" s="110"/>
      <c r="F59" s="112"/>
      <c r="G59" s="51"/>
      <c r="H59" s="51"/>
      <c r="I59" s="51"/>
      <c r="J59" s="51"/>
    </row>
    <row r="60" spans="1:25" s="49" customFormat="1" ht="16.2" thickBot="1" x14ac:dyDescent="0.35">
      <c r="A60" s="109"/>
      <c r="B60" s="133"/>
      <c r="C60" s="133"/>
      <c r="D60" s="133"/>
      <c r="E60" s="133"/>
      <c r="F60" s="133"/>
      <c r="G60" s="133"/>
      <c r="H60" s="133"/>
      <c r="I60" s="133"/>
      <c r="J60" s="133"/>
      <c r="K60" s="133"/>
      <c r="L60" s="133"/>
      <c r="M60" s="133"/>
      <c r="N60" s="133"/>
      <c r="O60" s="133"/>
      <c r="P60" s="133"/>
      <c r="Q60" s="133"/>
      <c r="R60" s="133"/>
      <c r="T60" s="482"/>
      <c r="U60" s="482"/>
      <c r="V60" s="482"/>
    </row>
    <row r="61" spans="1:25" s="49" customFormat="1" ht="16.2" thickBot="1" x14ac:dyDescent="0.35">
      <c r="A61" s="678" t="s">
        <v>65</v>
      </c>
      <c r="B61" s="679"/>
      <c r="C61" s="508"/>
      <c r="D61" s="508"/>
      <c r="E61" s="508"/>
      <c r="F61" s="396"/>
      <c r="G61" s="397"/>
      <c r="H61" s="396"/>
      <c r="I61" s="396"/>
      <c r="J61" s="396"/>
      <c r="K61" s="396"/>
      <c r="L61" s="397"/>
      <c r="M61" s="397"/>
      <c r="N61" s="398"/>
      <c r="O61" s="398"/>
      <c r="P61" s="398"/>
      <c r="Q61" s="398"/>
      <c r="R61" s="397"/>
      <c r="S61" s="475"/>
      <c r="T61" s="483"/>
      <c r="U61" s="483"/>
      <c r="V61" s="484"/>
    </row>
    <row r="62" spans="1:25" s="49" customFormat="1" ht="108" customHeight="1" x14ac:dyDescent="0.3">
      <c r="A62" s="680" t="s">
        <v>13</v>
      </c>
      <c r="B62" s="669" t="s">
        <v>110</v>
      </c>
      <c r="C62" s="669" t="s">
        <v>111</v>
      </c>
      <c r="D62" s="669" t="s">
        <v>14</v>
      </c>
      <c r="E62" s="657" t="s">
        <v>104</v>
      </c>
      <c r="F62" s="669" t="s">
        <v>178</v>
      </c>
      <c r="G62" s="669"/>
      <c r="H62" s="669" t="s">
        <v>103</v>
      </c>
      <c r="I62" s="650" t="s">
        <v>62</v>
      </c>
      <c r="J62" s="651"/>
      <c r="K62" s="651"/>
      <c r="L62" s="651"/>
      <c r="M62" s="651"/>
      <c r="N62" s="651"/>
      <c r="O62" s="651"/>
      <c r="P62" s="651"/>
      <c r="Q62" s="651"/>
      <c r="R62" s="651"/>
      <c r="S62" s="651"/>
      <c r="T62" s="651"/>
      <c r="U62" s="651"/>
      <c r="V62" s="652"/>
    </row>
    <row r="63" spans="1:25" s="49" customFormat="1" x14ac:dyDescent="0.3">
      <c r="A63" s="668"/>
      <c r="B63" s="656"/>
      <c r="C63" s="656"/>
      <c r="D63" s="656"/>
      <c r="E63" s="659"/>
      <c r="F63" s="656"/>
      <c r="G63" s="656"/>
      <c r="H63" s="656"/>
      <c r="I63" s="501">
        <v>2005</v>
      </c>
      <c r="J63" s="501">
        <v>2006</v>
      </c>
      <c r="K63" s="501">
        <v>2007</v>
      </c>
      <c r="L63" s="501">
        <v>2008</v>
      </c>
      <c r="M63" s="501">
        <v>2009</v>
      </c>
      <c r="N63" s="501">
        <v>2010</v>
      </c>
      <c r="O63" s="501">
        <v>2011</v>
      </c>
      <c r="P63" s="501">
        <v>2012</v>
      </c>
      <c r="Q63" s="501">
        <v>2013</v>
      </c>
      <c r="R63" s="501">
        <v>2014</v>
      </c>
      <c r="S63" s="513">
        <v>2015</v>
      </c>
      <c r="T63" s="513">
        <v>2016</v>
      </c>
      <c r="U63" s="513">
        <v>2017</v>
      </c>
      <c r="V63" s="452">
        <v>2018</v>
      </c>
    </row>
    <row r="64" spans="1:25" s="45" customFormat="1" x14ac:dyDescent="0.3">
      <c r="A64" s="663" t="s">
        <v>109</v>
      </c>
      <c r="B64" s="661">
        <f>B58</f>
        <v>9.7991246976751836E-2</v>
      </c>
      <c r="C64" s="666">
        <f>C58</f>
        <v>0.10030472269186182</v>
      </c>
      <c r="D64" s="153" t="s">
        <v>15</v>
      </c>
      <c r="E64" s="503">
        <f>C50</f>
        <v>0.25908055235903338</v>
      </c>
      <c r="F64" s="670">
        <f>D50</f>
        <v>0.45300000000000001</v>
      </c>
      <c r="G64" s="670"/>
      <c r="H64" s="154">
        <f>B44*A31</f>
        <v>0.3</v>
      </c>
      <c r="I64" s="155">
        <f t="shared" ref="I64:N64" si="2">($B$64*$E64*$H64)*(C27-$A$34)</f>
        <v>267234.71434086422</v>
      </c>
      <c r="J64" s="155">
        <f t="shared" si="2"/>
        <v>270523.43435581325</v>
      </c>
      <c r="K64" s="155">
        <f t="shared" si="2"/>
        <v>273812.15437076223</v>
      </c>
      <c r="L64" s="155">
        <f t="shared" si="2"/>
        <v>277100.87438571127</v>
      </c>
      <c r="M64" s="155">
        <f t="shared" si="2"/>
        <v>280389.59440066031</v>
      </c>
      <c r="N64" s="155">
        <f t="shared" si="2"/>
        <v>283678.31441560923</v>
      </c>
      <c r="O64" s="155">
        <f t="shared" ref="O64:V64" si="3">($C$64*$F64*$H64)*(I27-$A$34)</f>
        <v>396971.95856340969</v>
      </c>
      <c r="P64" s="155">
        <f t="shared" si="3"/>
        <v>402110.22397984861</v>
      </c>
      <c r="Q64" s="155">
        <f t="shared" si="3"/>
        <v>407248.48939628771</v>
      </c>
      <c r="R64" s="155">
        <f t="shared" si="3"/>
        <v>412386.75481272675</v>
      </c>
      <c r="S64" s="462">
        <f t="shared" si="3"/>
        <v>417525.02022916585</v>
      </c>
      <c r="T64" s="462">
        <f t="shared" si="3"/>
        <v>422729.79354602523</v>
      </c>
      <c r="U64" s="462">
        <f t="shared" si="3"/>
        <v>428001.07476330479</v>
      </c>
      <c r="V64" s="156">
        <f t="shared" si="3"/>
        <v>433338.86388100468</v>
      </c>
    </row>
    <row r="65" spans="1:22" s="45" customFormat="1" x14ac:dyDescent="0.3">
      <c r="A65" s="663"/>
      <c r="B65" s="661"/>
      <c r="C65" s="666"/>
      <c r="D65" s="153" t="s">
        <v>16</v>
      </c>
      <c r="E65" s="504">
        <f t="shared" ref="E65:E66" si="4">C51</f>
        <v>0.12</v>
      </c>
      <c r="F65" s="662">
        <f>D51</f>
        <v>8.0000000000000002E-3</v>
      </c>
      <c r="G65" s="662"/>
      <c r="H65" s="154">
        <f>B46*A31</f>
        <v>0.06</v>
      </c>
      <c r="I65" s="155">
        <f t="shared" ref="I65:N65" si="5">($B$64*$E$65*$H$65)*(C27-$A$34)</f>
        <v>24755.363093763746</v>
      </c>
      <c r="J65" s="155">
        <f t="shared" si="5"/>
        <v>25060.014599405884</v>
      </c>
      <c r="K65" s="155">
        <f t="shared" si="5"/>
        <v>25364.666105048022</v>
      </c>
      <c r="L65" s="155">
        <f t="shared" si="5"/>
        <v>25669.317610690163</v>
      </c>
      <c r="M65" s="155">
        <f t="shared" si="5"/>
        <v>25973.969116332297</v>
      </c>
      <c r="N65" s="155">
        <f t="shared" si="5"/>
        <v>26278.620621974431</v>
      </c>
      <c r="O65" s="155">
        <f t="shared" ref="O65:V65" si="6">($C$64*$F$65*$H$65)*(I27-$A$34)</f>
        <v>1402.1084629171203</v>
      </c>
      <c r="P65" s="155">
        <f t="shared" si="6"/>
        <v>1420.25686173898</v>
      </c>
      <c r="Q65" s="155">
        <f t="shared" si="6"/>
        <v>1438.4052605608397</v>
      </c>
      <c r="R65" s="155">
        <f t="shared" si="6"/>
        <v>1456.5536593826996</v>
      </c>
      <c r="S65" s="462">
        <f t="shared" si="6"/>
        <v>1474.7020582045595</v>
      </c>
      <c r="T65" s="462">
        <f t="shared" si="6"/>
        <v>1493.0853635179701</v>
      </c>
      <c r="U65" s="462">
        <f t="shared" si="6"/>
        <v>1511.7035753229311</v>
      </c>
      <c r="V65" s="156">
        <f t="shared" si="6"/>
        <v>1530.5566936194427</v>
      </c>
    </row>
    <row r="66" spans="1:22" s="45" customFormat="1" x14ac:dyDescent="0.3">
      <c r="A66" s="663"/>
      <c r="B66" s="661"/>
      <c r="C66" s="666"/>
      <c r="D66" s="153" t="s">
        <v>176</v>
      </c>
      <c r="E66" s="504">
        <f t="shared" si="4"/>
        <v>8.3669724770642204E-2</v>
      </c>
      <c r="F66" s="661">
        <f>D52</f>
        <v>0.04</v>
      </c>
      <c r="G66" s="661"/>
      <c r="H66" s="154">
        <f>B45*A31</f>
        <v>0.3</v>
      </c>
      <c r="I66" s="155">
        <f t="shared" ref="I66:N66" si="7">($B$64*$E$66*$H$66)*(C27-$A$34)</f>
        <v>86303.100693855275</v>
      </c>
      <c r="J66" s="155">
        <f t="shared" si="7"/>
        <v>87365.188511690241</v>
      </c>
      <c r="K66" s="155">
        <f t="shared" si="7"/>
        <v>88427.276329525208</v>
      </c>
      <c r="L66" s="155">
        <f t="shared" si="7"/>
        <v>89489.364147360204</v>
      </c>
      <c r="M66" s="155">
        <f t="shared" si="7"/>
        <v>90551.45196519517</v>
      </c>
      <c r="N66" s="155">
        <f t="shared" si="7"/>
        <v>91613.539783030123</v>
      </c>
      <c r="O66" s="155">
        <f t="shared" ref="O66:V66" si="8">($C$64*$F$66*$H$66)*(I27-$A$34)</f>
        <v>35052.711572928012</v>
      </c>
      <c r="P66" s="155">
        <f t="shared" si="8"/>
        <v>35506.421543474498</v>
      </c>
      <c r="Q66" s="155">
        <f t="shared" si="8"/>
        <v>35960.131514020992</v>
      </c>
      <c r="R66" s="155">
        <f t="shared" si="8"/>
        <v>36413.841484567492</v>
      </c>
      <c r="S66" s="462">
        <f t="shared" si="8"/>
        <v>36867.551455113986</v>
      </c>
      <c r="T66" s="462">
        <f t="shared" si="8"/>
        <v>37327.134087949249</v>
      </c>
      <c r="U66" s="462">
        <f t="shared" si="8"/>
        <v>37792.589383073275</v>
      </c>
      <c r="V66" s="156">
        <f t="shared" si="8"/>
        <v>38263.91734048607</v>
      </c>
    </row>
    <row r="67" spans="1:22" s="45" customFormat="1" x14ac:dyDescent="0.3">
      <c r="A67" s="663"/>
      <c r="B67" s="661"/>
      <c r="C67" s="666"/>
      <c r="D67" s="153" t="s">
        <v>177</v>
      </c>
      <c r="E67" s="504">
        <f>C54</f>
        <v>0.30447757097159017</v>
      </c>
      <c r="F67" s="661">
        <f>D54</f>
        <v>9.1999999999999915E-2</v>
      </c>
      <c r="G67" s="661"/>
      <c r="H67" s="154">
        <f>B42*A31</f>
        <v>0.06</v>
      </c>
      <c r="I67" s="155">
        <f t="shared" ref="I67:N67" si="9">($B$64*$E$67*$H$67)*(C27-$A$34)</f>
        <v>62812.106860907792</v>
      </c>
      <c r="J67" s="155">
        <f t="shared" si="9"/>
        <v>63585.103114497419</v>
      </c>
      <c r="K67" s="155">
        <f t="shared" si="9"/>
        <v>64358.099368087052</v>
      </c>
      <c r="L67" s="155">
        <f t="shared" si="9"/>
        <v>65131.095621676694</v>
      </c>
      <c r="M67" s="155">
        <f t="shared" si="9"/>
        <v>65904.091875266327</v>
      </c>
      <c r="N67" s="155">
        <f t="shared" si="9"/>
        <v>66677.088128855932</v>
      </c>
      <c r="O67" s="155">
        <f t="shared" ref="O67:V67" si="10">($C$64*$F$67*$H$67)*(I27-$A$34)</f>
        <v>16124.247323546868</v>
      </c>
      <c r="P67" s="155">
        <f t="shared" si="10"/>
        <v>16332.953909998252</v>
      </c>
      <c r="Q67" s="155">
        <f t="shared" si="10"/>
        <v>16541.66049644964</v>
      </c>
      <c r="R67" s="155">
        <f t="shared" si="10"/>
        <v>16750.367082901026</v>
      </c>
      <c r="S67" s="462">
        <f t="shared" si="10"/>
        <v>16959.073669352416</v>
      </c>
      <c r="T67" s="462">
        <f t="shared" si="10"/>
        <v>17170.48168045664</v>
      </c>
      <c r="U67" s="462">
        <f t="shared" si="10"/>
        <v>17384.591116213687</v>
      </c>
      <c r="V67" s="156">
        <f t="shared" si="10"/>
        <v>17601.401976623572</v>
      </c>
    </row>
    <row r="68" spans="1:22" s="49" customFormat="1" ht="108" customHeight="1" x14ac:dyDescent="0.3">
      <c r="A68" s="668" t="s">
        <v>13</v>
      </c>
      <c r="B68" s="656" t="s">
        <v>110</v>
      </c>
      <c r="C68" s="656" t="s">
        <v>111</v>
      </c>
      <c r="D68" s="656" t="s">
        <v>14</v>
      </c>
      <c r="E68" s="653" t="s">
        <v>438</v>
      </c>
      <c r="F68" s="656" t="s">
        <v>436</v>
      </c>
      <c r="G68" s="656" t="s">
        <v>437</v>
      </c>
      <c r="H68" s="656" t="s">
        <v>103</v>
      </c>
      <c r="I68" s="653" t="s">
        <v>62</v>
      </c>
      <c r="J68" s="654"/>
      <c r="K68" s="654"/>
      <c r="L68" s="654"/>
      <c r="M68" s="654"/>
      <c r="N68" s="654"/>
      <c r="O68" s="654"/>
      <c r="P68" s="654"/>
      <c r="Q68" s="654"/>
      <c r="R68" s="654"/>
      <c r="S68" s="654"/>
      <c r="T68" s="654"/>
      <c r="U68" s="654"/>
      <c r="V68" s="655"/>
    </row>
    <row r="69" spans="1:22" s="49" customFormat="1" x14ac:dyDescent="0.3">
      <c r="A69" s="668"/>
      <c r="B69" s="656"/>
      <c r="C69" s="656"/>
      <c r="D69" s="656"/>
      <c r="E69" s="650"/>
      <c r="F69" s="656"/>
      <c r="G69" s="656"/>
      <c r="H69" s="656"/>
      <c r="I69" s="501">
        <v>2005</v>
      </c>
      <c r="J69" s="501">
        <v>2006</v>
      </c>
      <c r="K69" s="501">
        <v>2007</v>
      </c>
      <c r="L69" s="501">
        <v>2008</v>
      </c>
      <c r="M69" s="501">
        <v>2009</v>
      </c>
      <c r="N69" s="501">
        <v>2010</v>
      </c>
      <c r="O69" s="501">
        <v>2011</v>
      </c>
      <c r="P69" s="501">
        <v>2012</v>
      </c>
      <c r="Q69" s="501">
        <v>2013</v>
      </c>
      <c r="R69" s="501">
        <v>2014</v>
      </c>
      <c r="S69" s="513">
        <v>2015</v>
      </c>
      <c r="T69" s="513">
        <v>2016</v>
      </c>
      <c r="U69" s="513">
        <v>2017</v>
      </c>
      <c r="V69" s="452">
        <v>2018</v>
      </c>
    </row>
    <row r="70" spans="1:22" s="45" customFormat="1" ht="31.2" x14ac:dyDescent="0.3">
      <c r="A70" s="663" t="s">
        <v>109</v>
      </c>
      <c r="B70" s="661">
        <f>B58</f>
        <v>9.7991246976751836E-2</v>
      </c>
      <c r="C70" s="666">
        <f>C58</f>
        <v>0.10030472269186182</v>
      </c>
      <c r="D70" s="153" t="s">
        <v>63</v>
      </c>
      <c r="E70" s="510">
        <f>C53*'STP status'!H19</f>
        <v>0.23277215189873418</v>
      </c>
      <c r="F70" s="472">
        <f>D53*'STP status'!K19</f>
        <v>0.12492047594142257</v>
      </c>
      <c r="G70" s="472">
        <f>D53*'STP status'!N19</f>
        <v>0</v>
      </c>
      <c r="H70" s="154">
        <f>B41*A31</f>
        <v>0.3</v>
      </c>
      <c r="I70" s="155">
        <f t="shared" ref="I70:N70" si="11">($B$70*$E$70*$H$70)*(C23-$A$34)</f>
        <v>91055.410558283547</v>
      </c>
      <c r="J70" s="155">
        <f t="shared" si="11"/>
        <v>92175.982606383783</v>
      </c>
      <c r="K70" s="155">
        <f t="shared" si="11"/>
        <v>93296.554654484018</v>
      </c>
      <c r="L70" s="155">
        <f t="shared" si="11"/>
        <v>94417.126702584268</v>
      </c>
      <c r="M70" s="155">
        <f t="shared" si="11"/>
        <v>95537.698750684533</v>
      </c>
      <c r="N70" s="155">
        <f t="shared" si="11"/>
        <v>96658.270798784753</v>
      </c>
      <c r="O70" s="155">
        <f>($C$70*$F$70*$H$70)*(I23-$A$34)</f>
        <v>93917.167737148178</v>
      </c>
      <c r="P70" s="155">
        <f>($C$70*$F$70*$H$70)*(J23-$A$34)</f>
        <v>95132.798525630205</v>
      </c>
      <c r="Q70" s="155">
        <f>($C$70*$F$70*$H$70)*(K23-$A$34)</f>
        <v>96348.429314112247</v>
      </c>
      <c r="R70" s="155">
        <f>($C$70*$F$70*$H$70)*(L23-$A$34)</f>
        <v>97564.060102594289</v>
      </c>
      <c r="S70" s="462">
        <f>($C$70*$F$70*$H$70)*(M23-$A$34)</f>
        <v>98779.690891076316</v>
      </c>
      <c r="T70" s="462">
        <f>($C$70*$G$70*$H$70)*(N23-$A$34)</f>
        <v>0</v>
      </c>
      <c r="U70" s="462">
        <f>($C$70*$G$70*$H$70)*(O23-$A$34)</f>
        <v>0</v>
      </c>
      <c r="V70" s="156">
        <f>($C$70*$G$70*$H$70)*(P23-$A$34)</f>
        <v>0</v>
      </c>
    </row>
    <row r="71" spans="1:22" s="45" customFormat="1" ht="31.2" x14ac:dyDescent="0.3">
      <c r="A71" s="663"/>
      <c r="B71" s="661"/>
      <c r="C71" s="666"/>
      <c r="D71" s="153" t="s">
        <v>64</v>
      </c>
      <c r="E71" s="511">
        <f>(C53-E70)*'STP status'!G19</f>
        <v>0</v>
      </c>
      <c r="F71" s="479">
        <f>(D53-F70)*'STP status'!J19</f>
        <v>0.1011504271269177</v>
      </c>
      <c r="G71" s="464">
        <f>(D53-G70)*'STP status'!M19</f>
        <v>0</v>
      </c>
      <c r="H71" s="154">
        <f>B38*A31</f>
        <v>0.48</v>
      </c>
      <c r="I71" s="155">
        <f t="shared" ref="I71:N71" si="12">($B$70*$E$71*$H$71)*(C23-$A$34)</f>
        <v>0</v>
      </c>
      <c r="J71" s="155">
        <f t="shared" si="12"/>
        <v>0</v>
      </c>
      <c r="K71" s="155">
        <f t="shared" si="12"/>
        <v>0</v>
      </c>
      <c r="L71" s="155">
        <f t="shared" si="12"/>
        <v>0</v>
      </c>
      <c r="M71" s="155">
        <f t="shared" si="12"/>
        <v>0</v>
      </c>
      <c r="N71" s="155">
        <f t="shared" si="12"/>
        <v>0</v>
      </c>
      <c r="O71" s="155">
        <f>($C$70*$F$71*$H$71)*(I23-$A$34)</f>
        <v>121674.35718855273</v>
      </c>
      <c r="P71" s="155">
        <f>($C$70*$F$71*$H$71)*(J23-$A$34)</f>
        <v>123249.26727507848</v>
      </c>
      <c r="Q71" s="155">
        <f>($C$70*$F$71*$H$71)*(K23-$A$34)</f>
        <v>124824.17736160423</v>
      </c>
      <c r="R71" s="155">
        <f>($C$70*$F$71*$H$71)*(L23-$A$34)</f>
        <v>126399.08744813</v>
      </c>
      <c r="S71" s="462">
        <f>($C$70*$F$71*$H$71)*(M23-$A$34)</f>
        <v>127973.99753465572</v>
      </c>
      <c r="T71" s="462">
        <f>($C$70*$G$71*$H$71)*(N23-$A$34)</f>
        <v>0</v>
      </c>
      <c r="U71" s="462">
        <f>($C$70*$G$71*$H$71)*(O23-$A$34)</f>
        <v>0</v>
      </c>
      <c r="V71" s="156">
        <f>($C$70*$G$71*$H$71)*(P23-$A$34)</f>
        <v>0</v>
      </c>
    </row>
    <row r="72" spans="1:22" s="45" customFormat="1" ht="31.8" thickBot="1" x14ac:dyDescent="0.35">
      <c r="A72" s="664"/>
      <c r="B72" s="665"/>
      <c r="C72" s="667"/>
      <c r="D72" s="159" t="s">
        <v>105</v>
      </c>
      <c r="E72" s="512">
        <f>(C53-E70)*'STP status'!F19</f>
        <v>0</v>
      </c>
      <c r="F72" s="480">
        <f>(D53-F70)*'STP status'!I19</f>
        <v>0.18092909693165965</v>
      </c>
      <c r="G72" s="481">
        <f>(D53-G70)*'STP status'!L19</f>
        <v>0.40699999999999997</v>
      </c>
      <c r="H72" s="160">
        <f>B39*A31</f>
        <v>0.18</v>
      </c>
      <c r="I72" s="161">
        <f t="shared" ref="I72:N72" si="13">($B$70*$E$72*$H$72)*(C23-$A$34)</f>
        <v>0</v>
      </c>
      <c r="J72" s="161">
        <f t="shared" si="13"/>
        <v>0</v>
      </c>
      <c r="K72" s="161">
        <f t="shared" si="13"/>
        <v>0</v>
      </c>
      <c r="L72" s="161">
        <f t="shared" si="13"/>
        <v>0</v>
      </c>
      <c r="M72" s="161">
        <f t="shared" si="13"/>
        <v>0</v>
      </c>
      <c r="N72" s="161">
        <f t="shared" si="13"/>
        <v>0</v>
      </c>
      <c r="O72" s="161">
        <f>($C$70*$F$72*$H$72)*(I23-$A$34)</f>
        <v>81615.19502869698</v>
      </c>
      <c r="P72" s="161">
        <f>($C$70*$F$72*$H$72)*(J23-$A$34)</f>
        <v>82671.593409049819</v>
      </c>
      <c r="Q72" s="161">
        <f>($C$70*$F$72*$H$72)*(K23-$A$34)</f>
        <v>83727.991789402673</v>
      </c>
      <c r="R72" s="161">
        <f>($C$70*$F$72*$H$72)*(L23-$A$34)</f>
        <v>84784.390169755527</v>
      </c>
      <c r="S72" s="463">
        <f>($C$70*$F$72*$H$72)*(M23-$A$34)</f>
        <v>85840.788550108366</v>
      </c>
      <c r="T72" s="463">
        <f>($C$70*$G$72*$H$72)*(N23-$A$34)</f>
        <v>195505.97916952058</v>
      </c>
      <c r="U72" s="463">
        <f>($C$70*$G$72*$H$72)*(O23-$A$34)</f>
        <v>197943.86505217236</v>
      </c>
      <c r="V72" s="162">
        <f>($C$70*$G$72*$H$72)*(P23-$A$34)</f>
        <v>200412.50980820539</v>
      </c>
    </row>
    <row r="73" spans="1:22" s="45" customFormat="1" x14ac:dyDescent="0.3">
      <c r="A73" s="131"/>
      <c r="B73" s="47"/>
      <c r="C73" s="47"/>
      <c r="D73" s="47"/>
      <c r="E73" s="324"/>
      <c r="F73" s="48"/>
      <c r="G73" s="476"/>
      <c r="H73" s="48"/>
      <c r="I73" s="48"/>
      <c r="J73" s="48"/>
    </row>
    <row r="74" spans="1:22" s="114" customFormat="1" x14ac:dyDescent="0.3">
      <c r="A74" s="68"/>
      <c r="B74" s="56"/>
      <c r="C74" s="56"/>
      <c r="D74" s="56"/>
      <c r="E74" s="56"/>
      <c r="F74" s="113"/>
      <c r="G74" s="113"/>
      <c r="H74" s="113"/>
      <c r="I74" s="113"/>
      <c r="J74" s="113"/>
    </row>
    <row r="75" spans="1:22" ht="47.25" customHeight="1" x14ac:dyDescent="0.3">
      <c r="A75" s="656" t="s">
        <v>357</v>
      </c>
      <c r="B75" s="656"/>
      <c r="C75" s="392">
        <v>2005</v>
      </c>
      <c r="D75" s="392">
        <v>2006</v>
      </c>
      <c r="E75" s="501">
        <v>2007</v>
      </c>
      <c r="F75" s="501">
        <v>2008</v>
      </c>
      <c r="G75" s="501">
        <v>2009</v>
      </c>
      <c r="H75" s="501">
        <v>2010</v>
      </c>
      <c r="I75" s="501">
        <v>2011</v>
      </c>
      <c r="J75" s="501">
        <v>2012</v>
      </c>
      <c r="K75" s="501">
        <v>2013</v>
      </c>
      <c r="L75" s="501">
        <v>2014</v>
      </c>
      <c r="M75" s="513">
        <v>2015</v>
      </c>
      <c r="N75" s="513">
        <v>2016</v>
      </c>
      <c r="O75" s="501">
        <v>2017</v>
      </c>
      <c r="P75" s="501">
        <v>2018</v>
      </c>
    </row>
    <row r="76" spans="1:22" x14ac:dyDescent="0.3">
      <c r="A76" s="393"/>
      <c r="B76" s="394"/>
      <c r="C76" s="395">
        <f>(SUM(I64:I67)+SUM(I70:I72))/10^3</f>
        <v>532.16069554767455</v>
      </c>
      <c r="D76" s="395">
        <f>(SUM(J64:J67)+SUM(J70:J72))/10^3</f>
        <v>538.70972318779059</v>
      </c>
      <c r="E76" s="395">
        <f>(SUM(K64:K67)+SUM(K70:K72))/10^3</f>
        <v>545.25875082790651</v>
      </c>
      <c r="F76" s="395">
        <f t="shared" ref="F76:P76" si="14">(SUM(L64:L67)+SUM(L70:L72))/10^3</f>
        <v>551.80777846802255</v>
      </c>
      <c r="G76" s="395">
        <f t="shared" si="14"/>
        <v>558.35680610813858</v>
      </c>
      <c r="H76" s="395">
        <f t="shared" si="14"/>
        <v>564.90583374825451</v>
      </c>
      <c r="I76" s="395">
        <f t="shared" si="14"/>
        <v>746.75774587719957</v>
      </c>
      <c r="J76" s="395">
        <f t="shared" si="14"/>
        <v>756.42351550481885</v>
      </c>
      <c r="K76" s="395">
        <f t="shared" si="14"/>
        <v>766.08928513243836</v>
      </c>
      <c r="L76" s="395">
        <f t="shared" si="14"/>
        <v>775.75505476005776</v>
      </c>
      <c r="M76" s="395">
        <f t="shared" si="14"/>
        <v>785.42082438767727</v>
      </c>
      <c r="N76" s="395">
        <f t="shared" si="14"/>
        <v>674.22647384746972</v>
      </c>
      <c r="O76" s="395">
        <f t="shared" si="14"/>
        <v>682.63382389008711</v>
      </c>
      <c r="P76" s="395">
        <f t="shared" si="14"/>
        <v>691.14724969993915</v>
      </c>
      <c r="Q76" s="522"/>
    </row>
    <row r="77" spans="1:22" x14ac:dyDescent="0.3">
      <c r="A77" s="68"/>
      <c r="B77" s="69"/>
      <c r="C77" s="410"/>
      <c r="D77" s="69"/>
      <c r="E77" s="120"/>
      <c r="F77" s="121"/>
      <c r="G77" s="121"/>
      <c r="H77" s="121"/>
      <c r="I77" s="121"/>
      <c r="Q77" s="55"/>
    </row>
    <row r="78" spans="1:22" ht="47.25" customHeight="1" x14ac:dyDescent="0.3">
      <c r="A78" s="656" t="s">
        <v>112</v>
      </c>
      <c r="B78" s="656"/>
      <c r="C78" s="392">
        <v>2005</v>
      </c>
      <c r="D78" s="392">
        <v>2006</v>
      </c>
      <c r="E78" s="501">
        <v>2007</v>
      </c>
      <c r="F78" s="501">
        <v>2008</v>
      </c>
      <c r="G78" s="501">
        <v>2009</v>
      </c>
      <c r="H78" s="501">
        <v>2010</v>
      </c>
      <c r="I78" s="501">
        <v>2011</v>
      </c>
      <c r="J78" s="501">
        <v>2012</v>
      </c>
      <c r="K78" s="501">
        <v>2013</v>
      </c>
      <c r="L78" s="501">
        <v>2014</v>
      </c>
      <c r="M78" s="513">
        <v>2015</v>
      </c>
      <c r="N78" s="513">
        <v>2016</v>
      </c>
      <c r="O78" s="501">
        <v>2017</v>
      </c>
      <c r="P78" s="513">
        <v>2018</v>
      </c>
      <c r="Q78" s="485"/>
    </row>
    <row r="79" spans="1:22" x14ac:dyDescent="0.3">
      <c r="A79" s="393"/>
      <c r="B79" s="394"/>
      <c r="C79" s="395">
        <f t="shared" ref="C79:P79" si="15">C76*21</f>
        <v>11175.374606501166</v>
      </c>
      <c r="D79" s="395">
        <f t="shared" si="15"/>
        <v>11312.904186943602</v>
      </c>
      <c r="E79" s="395">
        <f t="shared" si="15"/>
        <v>11450.433767386037</v>
      </c>
      <c r="F79" s="395">
        <f t="shared" si="15"/>
        <v>11587.963347828474</v>
      </c>
      <c r="G79" s="395">
        <f t="shared" si="15"/>
        <v>11725.492928270911</v>
      </c>
      <c r="H79" s="395">
        <f t="shared" si="15"/>
        <v>11863.022508713344</v>
      </c>
      <c r="I79" s="395">
        <f t="shared" si="15"/>
        <v>15681.912663421192</v>
      </c>
      <c r="J79" s="395">
        <f t="shared" si="15"/>
        <v>15884.893825601195</v>
      </c>
      <c r="K79" s="395">
        <f t="shared" si="15"/>
        <v>16087.874987781206</v>
      </c>
      <c r="L79" s="395">
        <f t="shared" si="15"/>
        <v>16290.856149961213</v>
      </c>
      <c r="M79" s="395">
        <f t="shared" si="15"/>
        <v>16493.837312141222</v>
      </c>
      <c r="N79" s="395">
        <f t="shared" si="15"/>
        <v>14158.755950796864</v>
      </c>
      <c r="O79" s="395">
        <f t="shared" si="15"/>
        <v>14335.310301691828</v>
      </c>
      <c r="P79" s="395">
        <f t="shared" si="15"/>
        <v>14514.092243698722</v>
      </c>
    </row>
    <row r="81" spans="2:5" x14ac:dyDescent="0.3">
      <c r="B81" s="57"/>
      <c r="C81" s="367"/>
      <c r="D81" s="57"/>
      <c r="E81" s="57"/>
    </row>
    <row r="82" spans="2:5" x14ac:dyDescent="0.3">
      <c r="B82" s="57"/>
      <c r="C82" s="124"/>
      <c r="D82" s="124"/>
      <c r="E82" s="124"/>
    </row>
    <row r="83" spans="2:5" x14ac:dyDescent="0.3">
      <c r="B83" s="57"/>
      <c r="C83" s="124"/>
      <c r="D83" s="124"/>
      <c r="E83" s="124"/>
    </row>
  </sheetData>
  <mergeCells count="33">
    <mergeCell ref="A33:B33"/>
    <mergeCell ref="A48:D48"/>
    <mergeCell ref="A50:A54"/>
    <mergeCell ref="A61:B61"/>
    <mergeCell ref="A62:A63"/>
    <mergeCell ref="B62:B63"/>
    <mergeCell ref="C62:C63"/>
    <mergeCell ref="D62:D63"/>
    <mergeCell ref="E62:E63"/>
    <mergeCell ref="F62:G63"/>
    <mergeCell ref="H62:H63"/>
    <mergeCell ref="I62:V62"/>
    <mergeCell ref="A64:A67"/>
    <mergeCell ref="B64:B67"/>
    <mergeCell ref="C64:C67"/>
    <mergeCell ref="F64:G64"/>
    <mergeCell ref="F65:G65"/>
    <mergeCell ref="F66:G66"/>
    <mergeCell ref="F67:G67"/>
    <mergeCell ref="F68:F69"/>
    <mergeCell ref="G68:G69"/>
    <mergeCell ref="A78:B78"/>
    <mergeCell ref="H68:H69"/>
    <mergeCell ref="I68:V68"/>
    <mergeCell ref="A70:A72"/>
    <mergeCell ref="B70:B72"/>
    <mergeCell ref="C70:C72"/>
    <mergeCell ref="A75:B75"/>
    <mergeCell ref="A68:A69"/>
    <mergeCell ref="B68:B69"/>
    <mergeCell ref="C68:C69"/>
    <mergeCell ref="D68:D69"/>
    <mergeCell ref="E68:E69"/>
  </mergeCells>
  <pageMargins left="0.25" right="0.25" top="0.75" bottom="0.75" header="0.3" footer="0.3"/>
  <pageSetup paperSize="9" scale="35" fitToHeight="0" orientation="landscape" horizontalDpi="4294967293" verticalDpi="4294967293"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27">
    <tabColor rgb="FFFFC000"/>
    <pageSetUpPr fitToPage="1"/>
  </sheetPr>
  <dimension ref="A1:X48"/>
  <sheetViews>
    <sheetView topLeftCell="H1" zoomScale="85" zoomScaleNormal="85" zoomScalePageLayoutView="80" workbookViewId="0">
      <selection activeCell="N2" sqref="N2:P2"/>
    </sheetView>
  </sheetViews>
  <sheetFormatPr defaultColWidth="8.6640625" defaultRowHeight="15.6" x14ac:dyDescent="0.3"/>
  <cols>
    <col min="1" max="1" width="45.44140625" style="353" customWidth="1"/>
    <col min="2" max="4" width="19.6640625" style="122" customWidth="1"/>
    <col min="5" max="5" width="25.6640625" style="57" customWidth="1"/>
    <col min="6" max="6" width="24.33203125" style="57" customWidth="1"/>
    <col min="7" max="7" width="23" style="57" customWidth="1"/>
    <col min="8" max="8" width="22.33203125" style="57" customWidth="1"/>
    <col min="9" max="9" width="21.6640625" style="57" customWidth="1"/>
    <col min="10" max="10" width="21.33203125" style="57" customWidth="1"/>
    <col min="11" max="11" width="21.44140625" style="57" customWidth="1"/>
    <col min="12" max="12" width="20.6640625" style="57" customWidth="1"/>
    <col min="13" max="13" width="21.6640625" style="57" customWidth="1"/>
    <col min="14" max="14" width="19.5546875" style="57" customWidth="1"/>
    <col min="15" max="15" width="20.109375" style="57" customWidth="1"/>
    <col min="16" max="16" width="19.5546875" style="57" customWidth="1"/>
    <col min="17" max="191" width="8.6640625" style="57"/>
    <col min="192" max="192" width="43.44140625" style="57" customWidth="1"/>
    <col min="193" max="199" width="18.6640625" style="57" customWidth="1"/>
    <col min="200" max="200" width="15.44140625" style="57" customWidth="1"/>
    <col min="201" max="201" width="12.33203125" style="57" customWidth="1"/>
    <col min="202" max="202" width="14.33203125" style="57" customWidth="1"/>
    <col min="203" max="203" width="12.33203125" style="57" customWidth="1"/>
    <col min="204" max="204" width="12.6640625" style="57" customWidth="1"/>
    <col min="205" max="206" width="12.44140625" style="57" customWidth="1"/>
    <col min="207" max="207" width="12.33203125" style="57" customWidth="1"/>
    <col min="208" max="213" width="11.44140625" style="57" bestFit="1" customWidth="1"/>
    <col min="214" max="214" width="13.6640625" style="57" bestFit="1" customWidth="1"/>
    <col min="215" max="219" width="11.44140625" style="57" bestFit="1" customWidth="1"/>
    <col min="220" max="220" width="11.6640625" style="57" customWidth="1"/>
    <col min="221" max="221" width="13.44140625" style="57" bestFit="1" customWidth="1"/>
    <col min="222" max="223" width="11.44140625" style="57" bestFit="1" customWidth="1"/>
    <col min="224" max="224" width="13.6640625" style="57" bestFit="1" customWidth="1"/>
    <col min="225" max="230" width="11.44140625" style="57" bestFit="1" customWidth="1"/>
    <col min="231" max="233" width="11.33203125" style="57" bestFit="1" customWidth="1"/>
    <col min="234" max="234" width="13.6640625" style="57" bestFit="1" customWidth="1"/>
    <col min="235" max="239" width="11.33203125" style="57" bestFit="1" customWidth="1"/>
    <col min="240" max="240" width="13.44140625" style="57" customWidth="1"/>
    <col min="241" max="241" width="11.33203125" style="57" bestFit="1" customWidth="1"/>
    <col min="242" max="242" width="15.33203125" style="57" customWidth="1"/>
    <col min="243" max="243" width="13.33203125" style="57" customWidth="1"/>
    <col min="244" max="244" width="15.6640625" style="57" customWidth="1"/>
    <col min="245" max="245" width="14.6640625" style="57" customWidth="1"/>
    <col min="246" max="246" width="19.33203125" style="57" customWidth="1"/>
    <col min="247" max="247" width="14" style="57" customWidth="1"/>
    <col min="248" max="248" width="15.6640625" style="57" customWidth="1"/>
    <col min="249" max="249" width="17" style="57" customWidth="1"/>
    <col min="250" max="250" width="16.33203125" style="57" customWidth="1"/>
    <col min="251" max="251" width="17.33203125" style="57" customWidth="1"/>
    <col min="252" max="253" width="8.6640625" style="57"/>
    <col min="254" max="254" width="13.6640625" style="57" bestFit="1" customWidth="1"/>
    <col min="255" max="16384" width="8.6640625" style="57"/>
  </cols>
  <sheetData>
    <row r="1" spans="1:24" x14ac:dyDescent="0.3">
      <c r="A1" s="325"/>
      <c r="B1" s="56"/>
      <c r="C1" s="56"/>
      <c r="D1" s="56"/>
      <c r="E1" s="55"/>
      <c r="F1" s="55"/>
      <c r="G1" s="55"/>
      <c r="H1" s="326"/>
      <c r="I1" s="327"/>
      <c r="J1" s="55"/>
    </row>
    <row r="2" spans="1:24" s="63" customFormat="1" x14ac:dyDescent="0.3">
      <c r="A2" s="297" t="s">
        <v>44</v>
      </c>
      <c r="B2" s="59" t="s">
        <v>148</v>
      </c>
      <c r="C2" s="60">
        <v>2005</v>
      </c>
      <c r="D2" s="60">
        <v>2006</v>
      </c>
      <c r="E2" s="60">
        <v>2007</v>
      </c>
      <c r="F2" s="60">
        <v>2008</v>
      </c>
      <c r="G2" s="60">
        <v>2009</v>
      </c>
      <c r="H2" s="60">
        <v>2010</v>
      </c>
      <c r="I2" s="60">
        <v>2011</v>
      </c>
      <c r="J2" s="60">
        <v>2012</v>
      </c>
      <c r="K2" s="60">
        <v>2013</v>
      </c>
      <c r="L2" s="60">
        <v>2014</v>
      </c>
      <c r="M2" s="60">
        <v>2015</v>
      </c>
      <c r="N2" s="60">
        <v>2016</v>
      </c>
      <c r="O2" s="60">
        <v>2017</v>
      </c>
      <c r="P2" s="61">
        <v>2018</v>
      </c>
    </row>
    <row r="3" spans="1:24" s="66" customFormat="1" x14ac:dyDescent="0.3">
      <c r="A3" s="328"/>
      <c r="B3" s="65"/>
      <c r="C3" s="329">
        <f>'Urban population'!G17</f>
        <v>632769.39999999991</v>
      </c>
      <c r="D3" s="329">
        <f>'Urban population'!H17</f>
        <v>642066.49999999988</v>
      </c>
      <c r="E3" s="329">
        <f>'Urban population'!I17</f>
        <v>651363.59999999986</v>
      </c>
      <c r="F3" s="329">
        <f>'Urban population'!J17</f>
        <v>660660.69999999984</v>
      </c>
      <c r="G3" s="329">
        <f>'Urban population'!K17</f>
        <v>669957.79999999981</v>
      </c>
      <c r="H3" s="329">
        <f>'Urban population'!L17</f>
        <v>679254.89999999979</v>
      </c>
      <c r="I3" s="329">
        <f>'Urban population'!M17</f>
        <v>688552</v>
      </c>
      <c r="J3" s="329">
        <f>'Urban population'!N17</f>
        <v>699300.38989020803</v>
      </c>
      <c r="K3" s="329">
        <f>'Urban population'!O17</f>
        <v>710048.77978041605</v>
      </c>
      <c r="L3" s="329">
        <f>'Urban population'!P17</f>
        <v>720797.16967062408</v>
      </c>
      <c r="M3" s="329">
        <f>'Urban population'!Q17</f>
        <v>731545.5595608321</v>
      </c>
      <c r="N3" s="329">
        <f>'Urban population'!R17</f>
        <v>742293.94945104013</v>
      </c>
      <c r="O3" s="329">
        <f>'Urban population'!S17</f>
        <v>753042.33934124815</v>
      </c>
      <c r="P3" s="330">
        <f>'Urban population'!T17</f>
        <v>763790.72923145618</v>
      </c>
    </row>
    <row r="4" spans="1:24" s="66" customFormat="1" x14ac:dyDescent="0.3">
      <c r="A4" s="331"/>
      <c r="B4" s="69"/>
      <c r="D4" s="69"/>
      <c r="E4" s="67"/>
      <c r="F4" s="67"/>
      <c r="G4" s="67"/>
      <c r="H4" s="67"/>
      <c r="I4" s="67"/>
      <c r="J4" s="332"/>
      <c r="N4" s="380"/>
    </row>
    <row r="5" spans="1:24" s="66" customFormat="1" x14ac:dyDescent="0.3">
      <c r="A5" s="331"/>
      <c r="B5" s="69"/>
      <c r="C5" s="69"/>
      <c r="D5" s="69"/>
      <c r="E5" s="70"/>
      <c r="F5" s="70"/>
      <c r="G5" s="70"/>
      <c r="H5" s="70"/>
      <c r="I5" s="333"/>
      <c r="J5" s="70"/>
      <c r="N5" s="380"/>
    </row>
    <row r="6" spans="1:24" s="66" customFormat="1" x14ac:dyDescent="0.3">
      <c r="A6" s="297" t="s">
        <v>45</v>
      </c>
      <c r="B6" s="59" t="s">
        <v>46</v>
      </c>
      <c r="C6" s="60">
        <v>2005</v>
      </c>
      <c r="D6" s="60">
        <v>2006</v>
      </c>
      <c r="E6" s="60">
        <v>2007</v>
      </c>
      <c r="F6" s="60">
        <v>2008</v>
      </c>
      <c r="G6" s="60">
        <v>2009</v>
      </c>
      <c r="H6" s="60">
        <v>2010</v>
      </c>
      <c r="I6" s="60">
        <v>2011</v>
      </c>
      <c r="J6" s="60">
        <v>2012</v>
      </c>
      <c r="K6" s="60">
        <v>2013</v>
      </c>
      <c r="L6" s="60">
        <v>2014</v>
      </c>
      <c r="M6" s="60">
        <v>2015</v>
      </c>
      <c r="N6" s="60">
        <v>2016</v>
      </c>
      <c r="O6" s="60">
        <v>2017</v>
      </c>
      <c r="P6" s="61">
        <v>2018</v>
      </c>
    </row>
    <row r="7" spans="1:24" s="66" customFormat="1" x14ac:dyDescent="0.3">
      <c r="A7" s="328"/>
      <c r="B7" s="65"/>
      <c r="C7" s="313">
        <f>'Protein intake'!$B$21/1000*365</f>
        <v>24.637500000000003</v>
      </c>
      <c r="D7" s="313">
        <f>'Protein intake'!$B$21/1000*365</f>
        <v>24.637500000000003</v>
      </c>
      <c r="E7" s="313">
        <f>'Protein intake'!$B$21/1000*365</f>
        <v>24.637500000000003</v>
      </c>
      <c r="F7" s="313">
        <f>'Protein intake'!$B$21/1000*365</f>
        <v>24.637500000000003</v>
      </c>
      <c r="G7" s="313">
        <f>'Protein intake'!$F$21/1000*365</f>
        <v>24.236000000000001</v>
      </c>
      <c r="H7" s="313">
        <f>'Protein intake'!$F$21/1000*365</f>
        <v>24.236000000000001</v>
      </c>
      <c r="I7" s="313">
        <f>'Protein intake'!$L$21/1000*365</f>
        <v>26.40775</v>
      </c>
      <c r="J7" s="313">
        <f>'Protein intake'!$L$21/1000*365</f>
        <v>26.40775</v>
      </c>
      <c r="K7" s="313">
        <f>'Protein intake'!$L$21/1000*365</f>
        <v>26.40775</v>
      </c>
      <c r="L7" s="313">
        <f>'Protein intake'!$L$21/1000*365</f>
        <v>26.40775</v>
      </c>
      <c r="M7" s="313">
        <f>'Protein intake'!$L$21/1000*365</f>
        <v>26.40775</v>
      </c>
      <c r="N7" s="313">
        <f>'Protein intake'!$L$21/1000*365</f>
        <v>26.40775</v>
      </c>
      <c r="O7" s="313">
        <f>'Protein intake'!$L$21/1000*365</f>
        <v>26.40775</v>
      </c>
      <c r="P7" s="313">
        <f>'Protein intake'!$L$21/1000*365</f>
        <v>26.40775</v>
      </c>
      <c r="Q7" s="494"/>
    </row>
    <row r="8" spans="1:24" s="66" customFormat="1" x14ac:dyDescent="0.3">
      <c r="A8" s="331"/>
      <c r="B8" s="69"/>
      <c r="C8" s="335"/>
      <c r="D8" s="69"/>
      <c r="E8" s="75"/>
      <c r="F8" s="75"/>
      <c r="G8" s="75"/>
      <c r="H8" s="75"/>
      <c r="I8" s="75"/>
      <c r="J8" s="75"/>
      <c r="N8" s="380"/>
    </row>
    <row r="9" spans="1:24" s="66" customFormat="1" x14ac:dyDescent="0.3">
      <c r="A9" s="331"/>
      <c r="B9" s="76"/>
      <c r="C9" s="76"/>
      <c r="D9" s="76"/>
      <c r="E9" s="70"/>
      <c r="F9" s="70"/>
      <c r="G9" s="70"/>
      <c r="H9" s="70"/>
      <c r="I9" s="70"/>
      <c r="J9" s="70"/>
      <c r="N9" s="380"/>
    </row>
    <row r="10" spans="1:24" s="63" customFormat="1" ht="30" customHeight="1" x14ac:dyDescent="0.3">
      <c r="A10" s="297" t="s">
        <v>335</v>
      </c>
      <c r="B10" s="59"/>
      <c r="C10" s="60">
        <v>2005</v>
      </c>
      <c r="D10" s="60">
        <v>2006</v>
      </c>
      <c r="E10" s="60">
        <v>2007</v>
      </c>
      <c r="F10" s="60">
        <v>2008</v>
      </c>
      <c r="G10" s="60">
        <v>2009</v>
      </c>
      <c r="H10" s="60">
        <v>2010</v>
      </c>
      <c r="I10" s="60">
        <v>2011</v>
      </c>
      <c r="J10" s="60">
        <v>2012</v>
      </c>
      <c r="K10" s="60">
        <v>2013</v>
      </c>
      <c r="L10" s="60">
        <v>2014</v>
      </c>
      <c r="M10" s="60">
        <v>2015</v>
      </c>
      <c r="N10" s="60">
        <v>2016</v>
      </c>
      <c r="O10" s="60">
        <v>2017</v>
      </c>
      <c r="P10" s="61">
        <v>2018</v>
      </c>
      <c r="Q10" s="66"/>
      <c r="R10" s="66"/>
      <c r="S10" s="66"/>
      <c r="T10" s="66"/>
      <c r="U10" s="66"/>
      <c r="V10" s="66"/>
      <c r="W10" s="66"/>
      <c r="X10" s="66"/>
    </row>
    <row r="11" spans="1:24" ht="15.75" customHeight="1" x14ac:dyDescent="0.3">
      <c r="A11" s="336"/>
      <c r="B11" s="78"/>
      <c r="C11" s="41">
        <v>0.16</v>
      </c>
      <c r="D11" s="41">
        <v>0.16</v>
      </c>
      <c r="E11" s="42">
        <v>0.16</v>
      </c>
      <c r="F11" s="42">
        <v>0.16</v>
      </c>
      <c r="G11" s="42">
        <v>0.16</v>
      </c>
      <c r="H11" s="42">
        <v>0.16</v>
      </c>
      <c r="I11" s="42">
        <v>0.16</v>
      </c>
      <c r="J11" s="42">
        <v>0.16</v>
      </c>
      <c r="K11" s="43">
        <v>0.16</v>
      </c>
      <c r="L11" s="43">
        <v>0.16</v>
      </c>
      <c r="M11" s="43">
        <v>0.16</v>
      </c>
      <c r="N11" s="43">
        <v>0.16</v>
      </c>
      <c r="O11" s="43">
        <v>0.16</v>
      </c>
      <c r="P11" s="43">
        <v>0.16</v>
      </c>
      <c r="Q11" s="494"/>
      <c r="R11" s="66"/>
      <c r="S11" s="66"/>
      <c r="T11" s="66"/>
      <c r="U11" s="66"/>
      <c r="V11" s="66"/>
      <c r="W11" s="66"/>
      <c r="X11" s="66"/>
    </row>
    <row r="12" spans="1:24" ht="15.75" customHeight="1" x14ac:dyDescent="0.3">
      <c r="A12" s="338"/>
      <c r="B12" s="76"/>
      <c r="C12" s="76"/>
      <c r="D12" s="76"/>
      <c r="E12" s="75"/>
      <c r="F12" s="75"/>
      <c r="G12" s="75"/>
      <c r="H12" s="75"/>
      <c r="I12" s="75"/>
      <c r="J12" s="75"/>
      <c r="N12" s="380"/>
      <c r="O12" s="66"/>
      <c r="P12" s="66"/>
      <c r="Q12" s="66"/>
      <c r="R12" s="66"/>
      <c r="S12" s="66"/>
      <c r="T12" s="66"/>
      <c r="U12" s="66"/>
      <c r="V12" s="66"/>
      <c r="W12" s="66"/>
      <c r="X12" s="66"/>
    </row>
    <row r="13" spans="1:24" x14ac:dyDescent="0.3">
      <c r="A13" s="338"/>
      <c r="B13" s="76"/>
      <c r="C13" s="76"/>
      <c r="D13" s="76"/>
      <c r="E13" s="75"/>
      <c r="F13" s="81"/>
      <c r="G13" s="81"/>
      <c r="H13" s="81"/>
      <c r="I13" s="81"/>
      <c r="J13" s="81"/>
      <c r="N13" s="380"/>
      <c r="O13" s="66"/>
      <c r="P13" s="66"/>
      <c r="Q13" s="66"/>
      <c r="R13" s="66"/>
      <c r="S13" s="66"/>
      <c r="T13" s="66"/>
      <c r="U13" s="66"/>
      <c r="V13" s="66"/>
      <c r="W13" s="66"/>
      <c r="X13" s="66"/>
    </row>
    <row r="14" spans="1:24" ht="33.6" x14ac:dyDescent="0.3">
      <c r="A14" s="297" t="s">
        <v>336</v>
      </c>
      <c r="B14" s="59"/>
      <c r="C14" s="60">
        <v>2005</v>
      </c>
      <c r="D14" s="60">
        <v>2006</v>
      </c>
      <c r="E14" s="60">
        <v>2007</v>
      </c>
      <c r="F14" s="60">
        <v>2008</v>
      </c>
      <c r="G14" s="60">
        <v>2009</v>
      </c>
      <c r="H14" s="60">
        <v>2010</v>
      </c>
      <c r="I14" s="60">
        <v>2011</v>
      </c>
      <c r="J14" s="60">
        <v>2012</v>
      </c>
      <c r="K14" s="60">
        <v>2013</v>
      </c>
      <c r="L14" s="60">
        <v>2014</v>
      </c>
      <c r="M14" s="60">
        <v>2015</v>
      </c>
      <c r="N14" s="60">
        <v>2016</v>
      </c>
      <c r="O14" s="60">
        <v>2017</v>
      </c>
      <c r="P14" s="61">
        <v>2018</v>
      </c>
      <c r="Q14" s="66"/>
      <c r="R14" s="66"/>
      <c r="S14" s="66"/>
      <c r="T14" s="66"/>
      <c r="U14" s="66"/>
      <c r="V14" s="66"/>
      <c r="W14" s="66"/>
      <c r="X14" s="66"/>
    </row>
    <row r="15" spans="1:24" ht="15.75" customHeight="1" x14ac:dyDescent="0.3">
      <c r="A15" s="336"/>
      <c r="B15" s="78"/>
      <c r="C15" s="74">
        <v>1.4</v>
      </c>
      <c r="D15" s="74">
        <v>1.4</v>
      </c>
      <c r="E15" s="74">
        <v>1.4</v>
      </c>
      <c r="F15" s="74">
        <v>1.4</v>
      </c>
      <c r="G15" s="74">
        <v>1.4</v>
      </c>
      <c r="H15" s="74">
        <v>1.4</v>
      </c>
      <c r="I15" s="74">
        <v>1.4</v>
      </c>
      <c r="J15" s="74">
        <v>1.4</v>
      </c>
      <c r="K15" s="145">
        <v>1.4</v>
      </c>
      <c r="L15" s="145">
        <v>1.4</v>
      </c>
      <c r="M15" s="145">
        <v>1.4</v>
      </c>
      <c r="N15" s="145">
        <v>1.4</v>
      </c>
      <c r="O15" s="145">
        <v>1.4</v>
      </c>
      <c r="P15" s="146">
        <v>1.4</v>
      </c>
      <c r="Q15" s="66"/>
      <c r="R15" s="66"/>
      <c r="S15" s="66"/>
      <c r="T15" s="66"/>
      <c r="U15" s="66"/>
      <c r="V15" s="66"/>
      <c r="W15" s="66"/>
      <c r="X15" s="66"/>
    </row>
    <row r="16" spans="1:24" ht="15.75" customHeight="1" x14ac:dyDescent="0.3">
      <c r="A16" s="338"/>
      <c r="B16" s="76"/>
      <c r="C16" s="76"/>
      <c r="D16" s="76"/>
      <c r="E16" s="75"/>
      <c r="F16" s="75"/>
      <c r="G16" s="75"/>
      <c r="H16" s="75"/>
      <c r="I16" s="75"/>
      <c r="J16" s="75"/>
      <c r="N16" s="380"/>
      <c r="O16" s="66"/>
      <c r="P16" s="66"/>
      <c r="Q16" s="66"/>
      <c r="R16" s="66"/>
      <c r="S16" s="66"/>
      <c r="T16" s="66"/>
      <c r="U16" s="66"/>
      <c r="V16" s="66"/>
      <c r="W16" s="66"/>
      <c r="X16" s="66"/>
    </row>
    <row r="17" spans="1:17" x14ac:dyDescent="0.3">
      <c r="A17" s="338"/>
      <c r="B17" s="76"/>
      <c r="C17" s="76"/>
      <c r="D17" s="76"/>
      <c r="E17" s="82"/>
      <c r="F17" s="82"/>
      <c r="G17" s="82"/>
      <c r="H17" s="82"/>
      <c r="I17" s="82"/>
      <c r="J17" s="82"/>
      <c r="N17" s="55"/>
    </row>
    <row r="18" spans="1:17" s="63" customFormat="1" ht="51.6" x14ac:dyDescent="0.3">
      <c r="A18" s="297" t="s">
        <v>337</v>
      </c>
      <c r="B18" s="59"/>
      <c r="C18" s="60">
        <v>2005</v>
      </c>
      <c r="D18" s="60">
        <v>2006</v>
      </c>
      <c r="E18" s="60">
        <v>2007</v>
      </c>
      <c r="F18" s="60">
        <v>2008</v>
      </c>
      <c r="G18" s="60">
        <v>2009</v>
      </c>
      <c r="H18" s="60">
        <v>2010</v>
      </c>
      <c r="I18" s="60">
        <v>2011</v>
      </c>
      <c r="J18" s="60">
        <v>2012</v>
      </c>
      <c r="K18" s="60">
        <v>2013</v>
      </c>
      <c r="L18" s="60">
        <v>2014</v>
      </c>
      <c r="M18" s="60">
        <v>2015</v>
      </c>
      <c r="N18" s="60">
        <v>2016</v>
      </c>
      <c r="O18" s="60">
        <v>2017</v>
      </c>
      <c r="P18" s="61">
        <v>2018</v>
      </c>
    </row>
    <row r="19" spans="1:17" x14ac:dyDescent="0.3">
      <c r="A19" s="336"/>
      <c r="B19" s="78"/>
      <c r="C19" s="41">
        <v>1.25</v>
      </c>
      <c r="D19" s="41">
        <v>1.25</v>
      </c>
      <c r="E19" s="42">
        <v>1.25</v>
      </c>
      <c r="F19" s="42">
        <v>1.25</v>
      </c>
      <c r="G19" s="42">
        <v>1.25</v>
      </c>
      <c r="H19" s="42">
        <v>1.25</v>
      </c>
      <c r="I19" s="42">
        <v>1.25</v>
      </c>
      <c r="J19" s="42">
        <v>1.25</v>
      </c>
      <c r="K19" s="43">
        <v>1.25</v>
      </c>
      <c r="L19" s="43">
        <v>1.25</v>
      </c>
      <c r="M19" s="43">
        <v>1.25</v>
      </c>
      <c r="N19" s="43">
        <v>1.25</v>
      </c>
      <c r="O19" s="43">
        <v>1.25</v>
      </c>
      <c r="P19" s="43">
        <v>1.25</v>
      </c>
      <c r="Q19" s="466"/>
    </row>
    <row r="20" spans="1:17" x14ac:dyDescent="0.3">
      <c r="A20" s="338"/>
      <c r="B20" s="76"/>
      <c r="C20" s="76"/>
      <c r="D20" s="76"/>
      <c r="E20" s="75"/>
      <c r="F20" s="75"/>
      <c r="G20" s="75"/>
      <c r="H20" s="75"/>
      <c r="I20" s="75"/>
      <c r="J20" s="75"/>
      <c r="N20" s="55"/>
    </row>
    <row r="21" spans="1:17" x14ac:dyDescent="0.3">
      <c r="A21" s="338"/>
      <c r="B21" s="76"/>
      <c r="C21" s="76"/>
      <c r="D21" s="76"/>
      <c r="E21" s="82"/>
      <c r="F21" s="82"/>
      <c r="G21" s="82"/>
      <c r="H21" s="82"/>
      <c r="I21" s="82"/>
      <c r="J21" s="82"/>
      <c r="N21" s="55"/>
    </row>
    <row r="22" spans="1:17" s="49" customFormat="1" ht="15.75" customHeight="1" x14ac:dyDescent="0.3">
      <c r="A22" s="297" t="s">
        <v>338</v>
      </c>
      <c r="B22" s="298"/>
      <c r="C22" s="50"/>
      <c r="D22" s="50"/>
      <c r="E22" s="91"/>
      <c r="F22" s="91"/>
      <c r="G22" s="91"/>
      <c r="H22" s="91"/>
      <c r="I22" s="91"/>
      <c r="J22" s="91"/>
      <c r="N22" s="89"/>
    </row>
    <row r="23" spans="1:17" s="49" customFormat="1" ht="15.75" customHeight="1" x14ac:dyDescent="0.3">
      <c r="A23" s="94">
        <v>0</v>
      </c>
      <c r="B23" s="93" t="s">
        <v>47</v>
      </c>
      <c r="C23" s="50"/>
      <c r="D23" s="50"/>
      <c r="E23" s="51"/>
      <c r="F23" s="48"/>
      <c r="G23" s="48"/>
      <c r="H23" s="48"/>
      <c r="I23" s="48"/>
      <c r="J23" s="48"/>
      <c r="N23" s="89"/>
    </row>
    <row r="24" spans="1:17" s="49" customFormat="1" ht="15.75" customHeight="1" x14ac:dyDescent="0.3">
      <c r="A24" s="339"/>
      <c r="B24" s="50"/>
      <c r="C24" s="50"/>
      <c r="D24" s="50"/>
      <c r="E24" s="51"/>
      <c r="F24" s="48"/>
      <c r="G24" s="48"/>
      <c r="H24" s="48"/>
      <c r="I24" s="48"/>
      <c r="J24" s="48"/>
      <c r="N24" s="89"/>
    </row>
    <row r="25" spans="1:17" s="49" customFormat="1" ht="15.75" customHeight="1" x14ac:dyDescent="0.3">
      <c r="A25" s="339"/>
      <c r="B25" s="50"/>
      <c r="C25" s="50"/>
      <c r="D25" s="50"/>
      <c r="E25" s="51"/>
      <c r="F25" s="48"/>
      <c r="G25" s="48"/>
      <c r="H25" s="48"/>
      <c r="I25" s="48"/>
      <c r="J25" s="48"/>
      <c r="N25" s="89"/>
    </row>
    <row r="26" spans="1:17" ht="33.6" x14ac:dyDescent="0.3">
      <c r="A26" s="297" t="s">
        <v>339</v>
      </c>
      <c r="B26" s="115" t="s">
        <v>47</v>
      </c>
      <c r="C26" s="60">
        <v>2005</v>
      </c>
      <c r="D26" s="60">
        <v>2006</v>
      </c>
      <c r="E26" s="60">
        <v>2007</v>
      </c>
      <c r="F26" s="60">
        <v>2008</v>
      </c>
      <c r="G26" s="60">
        <v>2009</v>
      </c>
      <c r="H26" s="60">
        <v>2010</v>
      </c>
      <c r="I26" s="60">
        <v>2011</v>
      </c>
      <c r="J26" s="60">
        <v>2012</v>
      </c>
      <c r="K26" s="60">
        <v>2013</v>
      </c>
      <c r="L26" s="60">
        <v>2014</v>
      </c>
      <c r="M26" s="60">
        <v>2015</v>
      </c>
      <c r="N26" s="60">
        <v>2016</v>
      </c>
      <c r="O26" s="60">
        <v>2017</v>
      </c>
      <c r="P26" s="61">
        <v>2018</v>
      </c>
    </row>
    <row r="27" spans="1:17" s="49" customFormat="1" x14ac:dyDescent="0.3">
      <c r="A27" s="340"/>
      <c r="B27" s="84"/>
      <c r="C27" s="315">
        <f>(C3*C7*C11*C15*C19)-$A$23</f>
        <v>4365159.7058999995</v>
      </c>
      <c r="D27" s="315">
        <f t="shared" ref="D27:L27" si="0">(D3*D7*D11*D15*D19)-$A$23</f>
        <v>4429295.7502499986</v>
      </c>
      <c r="E27" s="315">
        <f t="shared" si="0"/>
        <v>4493431.7945999997</v>
      </c>
      <c r="F27" s="315">
        <f t="shared" si="0"/>
        <v>4557567.8389499988</v>
      </c>
      <c r="G27" s="315">
        <f t="shared" si="0"/>
        <v>4546387.2274239985</v>
      </c>
      <c r="H27" s="315">
        <f t="shared" si="0"/>
        <v>4609478.0917919986</v>
      </c>
      <c r="I27" s="315">
        <f t="shared" si="0"/>
        <v>5091270.541840001</v>
      </c>
      <c r="J27" s="315">
        <f t="shared" si="0"/>
        <v>5170745.9639144791</v>
      </c>
      <c r="K27" s="315">
        <f t="shared" si="0"/>
        <v>5250221.3859889582</v>
      </c>
      <c r="L27" s="315">
        <f t="shared" si="0"/>
        <v>5329696.8080634391</v>
      </c>
      <c r="M27" s="315">
        <f>(M3*M7*M11*M15*M19)-$A$23</f>
        <v>5409172.2301379181</v>
      </c>
      <c r="N27" s="315">
        <f t="shared" ref="N27:P27" si="1">(N3*N7*N11*N15*N19)-$A$23</f>
        <v>5488647.6522123981</v>
      </c>
      <c r="O27" s="315">
        <f t="shared" si="1"/>
        <v>5568123.0742868772</v>
      </c>
      <c r="P27" s="315">
        <f t="shared" si="1"/>
        <v>5647598.4963613562</v>
      </c>
      <c r="Q27" s="465"/>
    </row>
    <row r="28" spans="1:17" s="49" customFormat="1" x14ac:dyDescent="0.3">
      <c r="A28" s="341"/>
      <c r="B28" s="85"/>
      <c r="C28" s="85"/>
      <c r="D28" s="85"/>
      <c r="E28" s="86"/>
      <c r="F28" s="86"/>
      <c r="G28" s="86"/>
      <c r="H28" s="86"/>
      <c r="I28" s="86"/>
      <c r="J28" s="86"/>
      <c r="N28" s="89"/>
    </row>
    <row r="29" spans="1:17" s="49" customFormat="1" x14ac:dyDescent="0.3">
      <c r="A29" s="341"/>
      <c r="B29" s="85"/>
      <c r="C29" s="85"/>
      <c r="D29" s="85"/>
      <c r="E29" s="87"/>
      <c r="F29" s="87"/>
      <c r="G29" s="87"/>
      <c r="H29" s="87"/>
      <c r="I29" s="87"/>
      <c r="J29" s="87"/>
      <c r="N29" s="89"/>
    </row>
    <row r="30" spans="1:17" ht="33.6" x14ac:dyDescent="0.3">
      <c r="A30" s="297" t="s">
        <v>340</v>
      </c>
      <c r="B30" s="59" t="s">
        <v>48</v>
      </c>
      <c r="C30" s="60">
        <v>2005</v>
      </c>
      <c r="D30" s="60">
        <v>2006</v>
      </c>
      <c r="E30" s="60">
        <v>2007</v>
      </c>
      <c r="F30" s="60">
        <v>2008</v>
      </c>
      <c r="G30" s="60">
        <v>2009</v>
      </c>
      <c r="H30" s="60">
        <v>2010</v>
      </c>
      <c r="I30" s="60">
        <v>2011</v>
      </c>
      <c r="J30" s="60">
        <v>2012</v>
      </c>
      <c r="K30" s="60">
        <v>2013</v>
      </c>
      <c r="L30" s="60">
        <v>2014</v>
      </c>
      <c r="M30" s="60">
        <v>2015</v>
      </c>
      <c r="N30" s="60">
        <v>2016</v>
      </c>
      <c r="O30" s="60">
        <v>2017</v>
      </c>
      <c r="P30" s="61">
        <v>2018</v>
      </c>
    </row>
    <row r="31" spans="1:17" s="49" customFormat="1" x14ac:dyDescent="0.3">
      <c r="A31" s="342"/>
      <c r="B31" s="343"/>
      <c r="C31" s="315">
        <v>5.0000000000000001E-3</v>
      </c>
      <c r="D31" s="315">
        <v>5.0000000000000001E-3</v>
      </c>
      <c r="E31" s="315">
        <v>5.0000000000000001E-3</v>
      </c>
      <c r="F31" s="315">
        <v>5.0000000000000001E-3</v>
      </c>
      <c r="G31" s="315">
        <v>5.0000000000000001E-3</v>
      </c>
      <c r="H31" s="315">
        <v>5.0000000000000001E-3</v>
      </c>
      <c r="I31" s="315">
        <v>5.0000000000000001E-3</v>
      </c>
      <c r="J31" s="315">
        <v>5.0000000000000001E-3</v>
      </c>
      <c r="K31" s="315">
        <v>5.0000000000000001E-3</v>
      </c>
      <c r="L31" s="315">
        <v>5.0000000000000001E-3</v>
      </c>
      <c r="M31" s="315">
        <v>5.0000000000000001E-3</v>
      </c>
      <c r="N31" s="315">
        <v>5.0000000000000001E-3</v>
      </c>
      <c r="O31" s="315">
        <v>5.0000000000000001E-3</v>
      </c>
      <c r="P31" s="315">
        <v>5.0000000000000001E-3</v>
      </c>
      <c r="Q31" s="465"/>
    </row>
    <row r="32" spans="1:17" s="49" customFormat="1" x14ac:dyDescent="0.3">
      <c r="A32" s="344"/>
      <c r="B32" s="90"/>
      <c r="C32" s="90"/>
      <c r="D32" s="90"/>
      <c r="E32" s="86"/>
      <c r="F32" s="86"/>
      <c r="G32" s="86"/>
      <c r="H32" s="86"/>
      <c r="I32" s="86"/>
      <c r="J32" s="86"/>
      <c r="N32" s="89"/>
    </row>
    <row r="33" spans="1:17" s="49" customFormat="1" ht="15.75" customHeight="1" x14ac:dyDescent="0.3">
      <c r="A33" s="344"/>
      <c r="B33" s="89"/>
      <c r="C33" s="89"/>
      <c r="D33" s="89"/>
      <c r="E33" s="51"/>
      <c r="F33" s="51"/>
      <c r="G33" s="51"/>
      <c r="H33" s="51"/>
      <c r="I33" s="51"/>
      <c r="J33" s="51"/>
      <c r="N33" s="89"/>
    </row>
    <row r="34" spans="1:17" s="49" customFormat="1" ht="15" customHeight="1" x14ac:dyDescent="0.3">
      <c r="A34" s="345" t="s">
        <v>49</v>
      </c>
      <c r="B34" s="346"/>
      <c r="C34" s="346"/>
      <c r="D34" s="346"/>
      <c r="E34" s="51"/>
      <c r="F34" s="51"/>
      <c r="G34" s="51"/>
      <c r="H34" s="51"/>
      <c r="I34" s="51"/>
      <c r="J34" s="51"/>
      <c r="N34" s="89"/>
    </row>
    <row r="35" spans="1:17" s="49" customFormat="1" x14ac:dyDescent="0.3">
      <c r="A35" s="347">
        <f>44/28</f>
        <v>1.5714285714285714</v>
      </c>
      <c r="B35" s="85"/>
      <c r="C35" s="85"/>
      <c r="D35" s="85"/>
      <c r="E35" s="51"/>
      <c r="F35" s="51"/>
      <c r="G35" s="51"/>
      <c r="H35" s="51"/>
      <c r="I35" s="51"/>
      <c r="J35" s="51"/>
      <c r="N35" s="89"/>
    </row>
    <row r="36" spans="1:17" s="49" customFormat="1" x14ac:dyDescent="0.3">
      <c r="A36" s="97"/>
      <c r="B36" s="89"/>
      <c r="C36" s="89"/>
      <c r="D36" s="89"/>
      <c r="E36" s="51"/>
      <c r="F36" s="51"/>
      <c r="G36" s="51"/>
      <c r="H36" s="51"/>
      <c r="I36" s="51"/>
      <c r="J36" s="51"/>
      <c r="N36" s="89"/>
    </row>
    <row r="37" spans="1:17" s="49" customFormat="1" x14ac:dyDescent="0.3">
      <c r="A37" s="344"/>
      <c r="B37" s="90"/>
      <c r="C37" s="90"/>
      <c r="D37" s="90"/>
      <c r="E37" s="51"/>
      <c r="F37" s="51"/>
      <c r="G37" s="51"/>
      <c r="H37" s="51"/>
      <c r="I37" s="51"/>
      <c r="J37" s="51"/>
      <c r="N37" s="89"/>
    </row>
    <row r="38" spans="1:17" ht="47.25" customHeight="1" x14ac:dyDescent="0.3">
      <c r="A38" s="681" t="s">
        <v>360</v>
      </c>
      <c r="B38" s="682"/>
      <c r="C38" s="60">
        <v>2005</v>
      </c>
      <c r="D38" s="60">
        <v>2006</v>
      </c>
      <c r="E38" s="348">
        <v>2007</v>
      </c>
      <c r="F38" s="348">
        <v>2008</v>
      </c>
      <c r="G38" s="348">
        <v>2009</v>
      </c>
      <c r="H38" s="348">
        <v>2010</v>
      </c>
      <c r="I38" s="348">
        <v>2011</v>
      </c>
      <c r="J38" s="348">
        <v>2012</v>
      </c>
      <c r="K38" s="60">
        <v>2013</v>
      </c>
      <c r="L38" s="60">
        <v>2014</v>
      </c>
      <c r="M38" s="60">
        <v>2015</v>
      </c>
      <c r="N38" s="60">
        <v>2016</v>
      </c>
      <c r="O38" s="60">
        <v>2017</v>
      </c>
      <c r="P38" s="61">
        <v>2018</v>
      </c>
    </row>
    <row r="39" spans="1:17" x14ac:dyDescent="0.3">
      <c r="A39" s="328"/>
      <c r="B39" s="65"/>
      <c r="C39" s="349">
        <f>C27*C31*$A$35/10^3</f>
        <v>34.297683403499995</v>
      </c>
      <c r="D39" s="349">
        <f t="shared" ref="D39:L39" si="2">D27*D31*$A$35/10^3</f>
        <v>34.801609466249992</v>
      </c>
      <c r="E39" s="349">
        <f t="shared" si="2"/>
        <v>35.305535528999997</v>
      </c>
      <c r="F39" s="349">
        <f t="shared" si="2"/>
        <v>35.809461591749994</v>
      </c>
      <c r="G39" s="349">
        <f t="shared" si="2"/>
        <v>35.72161392975999</v>
      </c>
      <c r="H39" s="349">
        <f t="shared" si="2"/>
        <v>36.217327864079991</v>
      </c>
      <c r="I39" s="349">
        <f t="shared" si="2"/>
        <v>40.002839971600004</v>
      </c>
      <c r="J39" s="349">
        <f t="shared" si="2"/>
        <v>40.627289716470905</v>
      </c>
      <c r="K39" s="349">
        <f t="shared" si="2"/>
        <v>41.251739461341813</v>
      </c>
      <c r="L39" s="349">
        <f t="shared" si="2"/>
        <v>41.876189206212736</v>
      </c>
      <c r="M39" s="349">
        <f>M27*M31*$A$35/10^3</f>
        <v>42.500638951083637</v>
      </c>
      <c r="N39" s="349">
        <f t="shared" ref="N39:P39" si="3">N27*N31*$A$35/10^3</f>
        <v>43.125088695954553</v>
      </c>
      <c r="O39" s="349">
        <f t="shared" si="3"/>
        <v>43.749538440825461</v>
      </c>
      <c r="P39" s="349">
        <f t="shared" si="3"/>
        <v>44.373988185696369</v>
      </c>
      <c r="Q39" s="466"/>
    </row>
    <row r="40" spans="1:17" x14ac:dyDescent="0.3">
      <c r="A40" s="331"/>
      <c r="B40" s="69"/>
      <c r="C40" s="69"/>
      <c r="D40" s="69"/>
      <c r="E40" s="121"/>
      <c r="F40" s="121"/>
      <c r="G40" s="121"/>
      <c r="H40" s="121"/>
      <c r="I40" s="121"/>
      <c r="J40" s="121"/>
      <c r="N40" s="55"/>
    </row>
    <row r="41" spans="1:17" x14ac:dyDescent="0.3">
      <c r="N41" s="55"/>
    </row>
    <row r="42" spans="1:17" ht="47.25" customHeight="1" x14ac:dyDescent="0.3">
      <c r="A42" s="681" t="s">
        <v>113</v>
      </c>
      <c r="B42" s="682"/>
      <c r="C42" s="351">
        <v>2005</v>
      </c>
      <c r="D42" s="352">
        <v>2006</v>
      </c>
      <c r="E42" s="348">
        <v>2007</v>
      </c>
      <c r="F42" s="348">
        <v>2008</v>
      </c>
      <c r="G42" s="348">
        <v>2009</v>
      </c>
      <c r="H42" s="348">
        <v>2010</v>
      </c>
      <c r="I42" s="348">
        <v>2011</v>
      </c>
      <c r="J42" s="348">
        <v>2012</v>
      </c>
      <c r="K42" s="60">
        <v>2013</v>
      </c>
      <c r="L42" s="60">
        <v>2014</v>
      </c>
      <c r="M42" s="60">
        <v>2015</v>
      </c>
      <c r="N42" s="60">
        <v>2016</v>
      </c>
      <c r="O42" s="60">
        <v>2017</v>
      </c>
      <c r="P42" s="61">
        <v>2018</v>
      </c>
    </row>
    <row r="43" spans="1:17" x14ac:dyDescent="0.3">
      <c r="A43" s="328"/>
      <c r="B43" s="65"/>
      <c r="C43" s="118">
        <f>C39*310</f>
        <v>10632.281855084999</v>
      </c>
      <c r="D43" s="118">
        <f>D39*310</f>
        <v>10788.498934537498</v>
      </c>
      <c r="E43" s="118">
        <f>E39*310</f>
        <v>10944.716013989999</v>
      </c>
      <c r="F43" s="118">
        <f t="shared" ref="F43:L43" si="4">F39*310</f>
        <v>11100.933093442498</v>
      </c>
      <c r="G43" s="118">
        <f t="shared" si="4"/>
        <v>11073.700318225598</v>
      </c>
      <c r="H43" s="118">
        <f t="shared" si="4"/>
        <v>11227.371637864797</v>
      </c>
      <c r="I43" s="118">
        <f t="shared" si="4"/>
        <v>12400.880391196</v>
      </c>
      <c r="J43" s="118">
        <f t="shared" si="4"/>
        <v>12594.459812105981</v>
      </c>
      <c r="K43" s="118">
        <f t="shared" si="4"/>
        <v>12788.039233015963</v>
      </c>
      <c r="L43" s="118">
        <f t="shared" si="4"/>
        <v>12981.618653925949</v>
      </c>
      <c r="M43" s="118">
        <f>M39*310</f>
        <v>13175.198074835927</v>
      </c>
      <c r="N43" s="118">
        <f t="shared" ref="N43:P43" si="5">N39*310</f>
        <v>13368.777495745911</v>
      </c>
      <c r="O43" s="118">
        <f t="shared" si="5"/>
        <v>13562.356916655894</v>
      </c>
      <c r="P43" s="118">
        <f t="shared" si="5"/>
        <v>13755.936337565874</v>
      </c>
      <c r="Q43" s="466"/>
    </row>
    <row r="44" spans="1:17" x14ac:dyDescent="0.3">
      <c r="E44" s="354"/>
      <c r="G44" s="354"/>
    </row>
    <row r="46" spans="1:17" x14ac:dyDescent="0.3">
      <c r="A46" s="122"/>
      <c r="C46" s="50"/>
      <c r="D46" s="50"/>
    </row>
    <row r="47" spans="1:17" x14ac:dyDescent="0.3">
      <c r="A47" s="122"/>
      <c r="C47" s="124"/>
      <c r="D47" s="124"/>
    </row>
    <row r="48" spans="1:17" x14ac:dyDescent="0.3">
      <c r="A48" s="122"/>
      <c r="C48" s="355"/>
      <c r="D48" s="355"/>
    </row>
  </sheetData>
  <mergeCells count="2">
    <mergeCell ref="A38:B38"/>
    <mergeCell ref="A42:B42"/>
  </mergeCells>
  <pageMargins left="0.25" right="0.25" top="0.75" bottom="0.75" header="0.3" footer="0.3"/>
  <pageSetup paperSize="9" scale="51" fitToHeight="0" orientation="landscape" horizontalDpi="4294967293" verticalDpi="4294967293"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FFC000"/>
    <pageSetUpPr fitToPage="1"/>
  </sheetPr>
  <dimension ref="A1:Y83"/>
  <sheetViews>
    <sheetView topLeftCell="A73" zoomScale="85" zoomScaleNormal="85" zoomScalePageLayoutView="70" workbookViewId="0">
      <selection activeCell="B18" sqref="B18"/>
    </sheetView>
  </sheetViews>
  <sheetFormatPr defaultColWidth="8.6640625" defaultRowHeight="15.6" x14ac:dyDescent="0.3"/>
  <cols>
    <col min="1" max="1" width="41" style="57" customWidth="1"/>
    <col min="2" max="2" width="20" style="122" customWidth="1"/>
    <col min="3" max="3" width="27" style="122" customWidth="1"/>
    <col min="4" max="4" width="29.6640625" style="122" customWidth="1"/>
    <col min="5" max="5" width="25.6640625" style="122" customWidth="1"/>
    <col min="6" max="11" width="25.6640625" style="57" customWidth="1"/>
    <col min="12" max="12" width="24.6640625" style="57" bestFit="1" customWidth="1"/>
    <col min="13" max="14" width="21.6640625" style="57" customWidth="1"/>
    <col min="15" max="15" width="22" style="57" customWidth="1"/>
    <col min="16" max="16" width="18.6640625" style="57" customWidth="1"/>
    <col min="17" max="17" width="19.33203125" style="57" bestFit="1" customWidth="1"/>
    <col min="18" max="18" width="19.33203125" style="57" customWidth="1"/>
    <col min="19" max="19" width="18" style="57" customWidth="1"/>
    <col min="20" max="20" width="15.44140625" style="57" bestFit="1" customWidth="1"/>
    <col min="21" max="21" width="15.33203125" style="57" customWidth="1"/>
    <col min="22" max="22" width="16.44140625" style="57" customWidth="1"/>
    <col min="23" max="193" width="8.6640625" style="57" customWidth="1"/>
    <col min="194" max="194" width="43.44140625" style="57" customWidth="1"/>
    <col min="195" max="201" width="18.6640625" style="57" customWidth="1"/>
    <col min="202" max="202" width="15.44140625" style="57" customWidth="1"/>
    <col min="203" max="203" width="12.33203125" style="57" customWidth="1"/>
    <col min="204" max="204" width="14.33203125" style="57" customWidth="1"/>
    <col min="205" max="205" width="12.33203125" style="57" customWidth="1"/>
    <col min="206" max="206" width="12.6640625" style="57" customWidth="1"/>
    <col min="207" max="208" width="12.44140625" style="57" customWidth="1"/>
    <col min="209" max="209" width="12.33203125" style="57" customWidth="1"/>
    <col min="210" max="215" width="11.44140625" style="57" bestFit="1" customWidth="1"/>
    <col min="216" max="216" width="13.6640625" style="57" bestFit="1" customWidth="1"/>
    <col min="217" max="221" width="11.44140625" style="57" bestFit="1" customWidth="1"/>
    <col min="222" max="222" width="11.6640625" style="57" customWidth="1"/>
    <col min="223" max="223" width="13.44140625" style="57" bestFit="1" customWidth="1"/>
    <col min="224" max="225" width="11.44140625" style="57" bestFit="1" customWidth="1"/>
    <col min="226" max="226" width="13.6640625" style="57" bestFit="1" customWidth="1"/>
    <col min="227" max="232" width="11.44140625" style="57" bestFit="1" customWidth="1"/>
    <col min="233" max="235" width="11.33203125" style="57" bestFit="1" customWidth="1"/>
    <col min="236" max="236" width="13.6640625" style="57" bestFit="1" customWidth="1"/>
    <col min="237" max="241" width="11.33203125" style="57" bestFit="1" customWidth="1"/>
    <col min="242" max="242" width="13.44140625" style="57" customWidth="1"/>
    <col min="243" max="243" width="11.33203125" style="57" bestFit="1" customWidth="1"/>
    <col min="244" max="244" width="15.33203125" style="57" customWidth="1"/>
    <col min="245" max="245" width="13.33203125" style="57" customWidth="1"/>
    <col min="246" max="246" width="15.6640625" style="57" customWidth="1"/>
    <col min="247" max="247" width="14.6640625" style="57" customWidth="1"/>
    <col min="248" max="248" width="19.33203125" style="57" customWidth="1"/>
    <col min="249" max="249" width="14" style="57" customWidth="1"/>
    <col min="250" max="250" width="15.6640625" style="57" customWidth="1"/>
    <col min="251" max="251" width="17" style="57" customWidth="1"/>
    <col min="252" max="252" width="16.33203125" style="57" customWidth="1"/>
    <col min="253" max="253" width="17.33203125" style="57" customWidth="1"/>
    <col min="254" max="16384" width="8.6640625" style="57"/>
  </cols>
  <sheetData>
    <row r="1" spans="1:17" x14ac:dyDescent="0.3">
      <c r="A1" s="55"/>
      <c r="B1" s="56"/>
      <c r="C1" s="56"/>
      <c r="D1" s="56"/>
      <c r="E1" s="56"/>
      <c r="F1" s="55"/>
      <c r="G1" s="55"/>
      <c r="H1" s="55"/>
      <c r="I1" s="55"/>
      <c r="J1" s="55"/>
    </row>
    <row r="2" spans="1:17" s="63" customFormat="1" ht="16.2" x14ac:dyDescent="0.35">
      <c r="A2" s="58" t="s">
        <v>198</v>
      </c>
      <c r="B2" s="59" t="s">
        <v>194</v>
      </c>
      <c r="C2" s="60">
        <v>2005</v>
      </c>
      <c r="D2" s="60">
        <v>2006</v>
      </c>
      <c r="E2" s="60">
        <v>2007</v>
      </c>
      <c r="F2" s="60">
        <v>2008</v>
      </c>
      <c r="G2" s="60">
        <v>2009</v>
      </c>
      <c r="H2" s="60">
        <v>2010</v>
      </c>
      <c r="I2" s="60">
        <v>2011</v>
      </c>
      <c r="J2" s="60">
        <v>2012</v>
      </c>
      <c r="K2" s="60">
        <v>2013</v>
      </c>
      <c r="L2" s="60">
        <v>2014</v>
      </c>
      <c r="M2" s="60">
        <v>2015</v>
      </c>
      <c r="N2" s="60">
        <v>2016</v>
      </c>
      <c r="O2" s="60">
        <v>2017</v>
      </c>
      <c r="P2" s="61">
        <v>2018</v>
      </c>
      <c r="Q2" s="62"/>
    </row>
    <row r="3" spans="1:17" s="66" customFormat="1" ht="16.2" x14ac:dyDescent="0.35">
      <c r="A3" s="64"/>
      <c r="B3" s="65"/>
      <c r="C3" s="309">
        <f>'State population'!G18</f>
        <v>11102740.799999997</v>
      </c>
      <c r="D3" s="309">
        <f>'State population'!H18</f>
        <v>11342500.999999996</v>
      </c>
      <c r="E3" s="309">
        <f>'State population'!I18</f>
        <v>11582261.199999996</v>
      </c>
      <c r="F3" s="309">
        <f>'State population'!J18</f>
        <v>11822021.399999995</v>
      </c>
      <c r="G3" s="309">
        <f>'State population'!K18</f>
        <v>12061781.599999994</v>
      </c>
      <c r="H3" s="309">
        <f>'State population'!L18</f>
        <v>12301541.799999993</v>
      </c>
      <c r="I3" s="309">
        <f>'State population'!M18</f>
        <v>12541302</v>
      </c>
      <c r="J3" s="309">
        <f>'State population'!N18</f>
        <v>12837732.797024794</v>
      </c>
      <c r="K3" s="309">
        <f>'State population'!O18</f>
        <v>13134163.594049588</v>
      </c>
      <c r="L3" s="309">
        <f>'State population'!P18</f>
        <v>13430594.391074382</v>
      </c>
      <c r="M3" s="309">
        <f>'State population'!Q18</f>
        <v>13727025.188099176</v>
      </c>
      <c r="N3" s="309">
        <f>'State population'!R18</f>
        <v>14030462.531766795</v>
      </c>
      <c r="O3" s="309">
        <f>'State population'!S18</f>
        <v>14340906.422077239</v>
      </c>
      <c r="P3" s="309">
        <f>'State population'!T18</f>
        <v>14658356.859030508</v>
      </c>
      <c r="Q3" s="487"/>
    </row>
    <row r="4" spans="1:17" s="66" customFormat="1" ht="16.2" x14ac:dyDescent="0.35">
      <c r="A4" s="68"/>
      <c r="B4" s="69"/>
      <c r="C4" s="311"/>
      <c r="E4" s="67"/>
      <c r="F4" s="67"/>
      <c r="G4" s="67"/>
      <c r="H4" s="136"/>
      <c r="I4" s="67"/>
      <c r="J4" s="67"/>
      <c r="K4" s="67"/>
      <c r="L4" s="67"/>
      <c r="M4" s="67"/>
      <c r="N4" s="62"/>
      <c r="O4" s="62"/>
      <c r="P4" s="62"/>
      <c r="Q4" s="62"/>
    </row>
    <row r="5" spans="1:17" s="66" customFormat="1" ht="16.2" x14ac:dyDescent="0.35">
      <c r="A5" s="68"/>
      <c r="B5" s="69"/>
      <c r="C5" s="135"/>
      <c r="E5" s="70"/>
      <c r="F5" s="70"/>
      <c r="G5" s="71"/>
      <c r="H5" s="71"/>
      <c r="I5" s="72"/>
      <c r="J5" s="70"/>
      <c r="N5" s="62"/>
      <c r="O5" s="62"/>
      <c r="P5" s="62"/>
      <c r="Q5" s="62"/>
    </row>
    <row r="6" spans="1:17" s="66" customFormat="1" ht="16.2" x14ac:dyDescent="0.35">
      <c r="A6" s="58" t="s">
        <v>19</v>
      </c>
      <c r="B6" s="59" t="s">
        <v>1</v>
      </c>
      <c r="C6" s="60">
        <v>2005</v>
      </c>
      <c r="D6" s="60">
        <v>2006</v>
      </c>
      <c r="E6" s="60">
        <v>2007</v>
      </c>
      <c r="F6" s="60">
        <v>2008</v>
      </c>
      <c r="G6" s="60">
        <v>2009</v>
      </c>
      <c r="H6" s="60">
        <v>2010</v>
      </c>
      <c r="I6" s="60">
        <v>2011</v>
      </c>
      <c r="J6" s="60">
        <v>2012</v>
      </c>
      <c r="K6" s="60">
        <v>2013</v>
      </c>
      <c r="L6" s="60">
        <v>2014</v>
      </c>
      <c r="M6" s="60">
        <v>2015</v>
      </c>
      <c r="N6" s="60">
        <v>2016</v>
      </c>
      <c r="O6" s="60">
        <v>2017</v>
      </c>
      <c r="P6" s="61">
        <v>2018</v>
      </c>
      <c r="Q6" s="62"/>
    </row>
    <row r="7" spans="1:17" s="48" customFormat="1" x14ac:dyDescent="0.3">
      <c r="A7" s="312"/>
      <c r="B7" s="313"/>
      <c r="C7" s="313">
        <f>BOD!$B$20</f>
        <v>40.5</v>
      </c>
      <c r="D7" s="313">
        <f>BOD!$B$20</f>
        <v>40.5</v>
      </c>
      <c r="E7" s="313">
        <f>BOD!$B$20</f>
        <v>40.5</v>
      </c>
      <c r="F7" s="313">
        <f>BOD!$B$20</f>
        <v>40.5</v>
      </c>
      <c r="G7" s="313">
        <f>BOD!$B$20</f>
        <v>40.5</v>
      </c>
      <c r="H7" s="313">
        <f>BOD!$B$20</f>
        <v>40.5</v>
      </c>
      <c r="I7" s="313">
        <f>BOD!$B$20</f>
        <v>40.5</v>
      </c>
      <c r="J7" s="313">
        <f>BOD!$B$20</f>
        <v>40.5</v>
      </c>
      <c r="K7" s="313">
        <f>BOD!$B$20</f>
        <v>40.5</v>
      </c>
      <c r="L7" s="313">
        <f>BOD!$B$20</f>
        <v>40.5</v>
      </c>
      <c r="M7" s="313">
        <f>BOD!$B$20</f>
        <v>40.5</v>
      </c>
      <c r="N7" s="313">
        <f>BOD!$B$20</f>
        <v>40.5</v>
      </c>
      <c r="O7" s="313">
        <f>BOD!$B$20</f>
        <v>40.5</v>
      </c>
      <c r="P7" s="313">
        <f>BOD!$B$20</f>
        <v>40.5</v>
      </c>
      <c r="Q7" s="488"/>
    </row>
    <row r="8" spans="1:17" s="66" customFormat="1" ht="16.2" x14ac:dyDescent="0.35">
      <c r="A8" s="68"/>
      <c r="B8" s="69"/>
      <c r="C8" s="69"/>
      <c r="D8" s="69"/>
      <c r="E8" s="75"/>
      <c r="F8" s="75"/>
      <c r="G8" s="75"/>
      <c r="H8" s="75"/>
      <c r="I8" s="75"/>
      <c r="J8" s="75"/>
      <c r="N8" s="62"/>
      <c r="O8" s="62"/>
      <c r="P8" s="62"/>
      <c r="Q8" s="62"/>
    </row>
    <row r="9" spans="1:17" s="66" customFormat="1" ht="16.2" x14ac:dyDescent="0.35">
      <c r="A9" s="68"/>
      <c r="B9" s="76"/>
      <c r="C9" s="76"/>
      <c r="D9" s="76"/>
      <c r="E9" s="70"/>
      <c r="F9" s="70"/>
      <c r="G9" s="70"/>
      <c r="H9" s="70"/>
      <c r="I9" s="70"/>
      <c r="J9" s="70"/>
      <c r="N9" s="62"/>
      <c r="O9" s="62"/>
      <c r="P9" s="62"/>
      <c r="Q9" s="62"/>
    </row>
    <row r="10" spans="1:17" s="63" customFormat="1" ht="30" customHeight="1" x14ac:dyDescent="0.35">
      <c r="A10" s="505" t="s">
        <v>54</v>
      </c>
      <c r="B10" s="59" t="s">
        <v>56</v>
      </c>
      <c r="C10" s="60">
        <v>2005</v>
      </c>
      <c r="D10" s="60">
        <v>2006</v>
      </c>
      <c r="E10" s="60">
        <v>2007</v>
      </c>
      <c r="F10" s="60">
        <v>2008</v>
      </c>
      <c r="G10" s="60">
        <v>2009</v>
      </c>
      <c r="H10" s="60">
        <v>2010</v>
      </c>
      <c r="I10" s="60">
        <v>2011</v>
      </c>
      <c r="J10" s="60">
        <v>2012</v>
      </c>
      <c r="K10" s="60">
        <v>2013</v>
      </c>
      <c r="L10" s="60">
        <v>2014</v>
      </c>
      <c r="M10" s="60">
        <v>2015</v>
      </c>
      <c r="N10" s="60">
        <v>2016</v>
      </c>
      <c r="O10" s="60">
        <v>2017</v>
      </c>
      <c r="P10" s="61">
        <v>2018</v>
      </c>
      <c r="Q10" s="62"/>
    </row>
    <row r="11" spans="1:17" ht="15.75" customHeight="1" x14ac:dyDescent="0.35">
      <c r="A11" s="77"/>
      <c r="B11" s="78"/>
      <c r="C11" s="42">
        <f>C3*C7*0.001*365</f>
        <v>164126265.87599996</v>
      </c>
      <c r="D11" s="42">
        <f>D3*D7*0.001*365</f>
        <v>167670521.03249994</v>
      </c>
      <c r="E11" s="42">
        <f>E3*E7*0.001*365</f>
        <v>171214776.18899995</v>
      </c>
      <c r="F11" s="42">
        <f>F3*F7*0.001*365</f>
        <v>174759031.34549993</v>
      </c>
      <c r="G11" s="42">
        <f t="shared" ref="G11:L11" si="0">G3*G7*0.001*365</f>
        <v>178303286.50199991</v>
      </c>
      <c r="H11" s="42">
        <f t="shared" si="0"/>
        <v>181847541.6584999</v>
      </c>
      <c r="I11" s="42">
        <f>I3*I7*0.001*365</f>
        <v>185391796.815</v>
      </c>
      <c r="J11" s="42">
        <f t="shared" si="0"/>
        <v>189773785.07201904</v>
      </c>
      <c r="K11" s="42">
        <f t="shared" si="0"/>
        <v>194155773.32903805</v>
      </c>
      <c r="L11" s="42">
        <f t="shared" si="0"/>
        <v>198537761.58605707</v>
      </c>
      <c r="M11" s="42">
        <f>M3*M7*0.001*365</f>
        <v>202919749.84307608</v>
      </c>
      <c r="N11" s="42">
        <f t="shared" ref="N11:O11" si="1">N3*N7*0.001*365</f>
        <v>207405312.37584263</v>
      </c>
      <c r="O11" s="42">
        <f t="shared" si="1"/>
        <v>211994449.18435678</v>
      </c>
      <c r="P11" s="79">
        <f>P3*P7*0.001*365</f>
        <v>216687160.26861849</v>
      </c>
      <c r="Q11" s="62"/>
    </row>
    <row r="12" spans="1:17" ht="15.75" customHeight="1" x14ac:dyDescent="0.35">
      <c r="A12" s="80"/>
      <c r="B12" s="76"/>
      <c r="C12" s="76"/>
      <c r="D12" s="76"/>
      <c r="E12" s="75"/>
      <c r="F12" s="75"/>
      <c r="G12" s="75"/>
      <c r="H12" s="75"/>
      <c r="I12" s="75"/>
      <c r="J12" s="75"/>
      <c r="N12" s="62"/>
      <c r="O12" s="62"/>
      <c r="P12" s="62"/>
      <c r="Q12" s="62"/>
    </row>
    <row r="13" spans="1:17" ht="16.2" x14ac:dyDescent="0.35">
      <c r="A13" s="80"/>
      <c r="B13" s="76"/>
      <c r="C13" s="76"/>
      <c r="D13" s="76"/>
      <c r="E13" s="75"/>
      <c r="F13" s="81"/>
      <c r="G13" s="81"/>
      <c r="H13" s="81"/>
      <c r="I13" s="81"/>
      <c r="J13" s="81"/>
      <c r="N13" s="62"/>
      <c r="O13" s="62"/>
      <c r="P13" s="62"/>
      <c r="Q13" s="62"/>
    </row>
    <row r="14" spans="1:17" ht="18" customHeight="1" x14ac:dyDescent="0.3">
      <c r="A14" s="58" t="s">
        <v>100</v>
      </c>
      <c r="B14" s="59" t="s">
        <v>194</v>
      </c>
      <c r="C14" s="60">
        <v>2005</v>
      </c>
      <c r="D14" s="60">
        <v>2006</v>
      </c>
      <c r="E14" s="60">
        <v>2007</v>
      </c>
      <c r="F14" s="60">
        <v>2008</v>
      </c>
      <c r="G14" s="60">
        <v>2009</v>
      </c>
      <c r="H14" s="60">
        <v>2010</v>
      </c>
      <c r="I14" s="60">
        <v>2011</v>
      </c>
      <c r="J14" s="60">
        <v>2012</v>
      </c>
      <c r="K14" s="60">
        <v>2013</v>
      </c>
      <c r="L14" s="60">
        <v>2014</v>
      </c>
      <c r="M14" s="60">
        <v>2015</v>
      </c>
      <c r="N14" s="60">
        <v>2016</v>
      </c>
      <c r="O14" s="60">
        <v>2017</v>
      </c>
      <c r="P14" s="61">
        <v>2018</v>
      </c>
    </row>
    <row r="15" spans="1:17" ht="15.75" customHeight="1" x14ac:dyDescent="0.3">
      <c r="A15" s="77"/>
      <c r="B15" s="78"/>
      <c r="C15" s="41">
        <v>1.25</v>
      </c>
      <c r="D15" s="41">
        <v>1.25</v>
      </c>
      <c r="E15" s="42">
        <v>1.25</v>
      </c>
      <c r="F15" s="42">
        <v>1.25</v>
      </c>
      <c r="G15" s="42">
        <v>1.25</v>
      </c>
      <c r="H15" s="42">
        <v>1.25</v>
      </c>
      <c r="I15" s="42">
        <v>1.25</v>
      </c>
      <c r="J15" s="42">
        <v>1.25</v>
      </c>
      <c r="K15" s="43">
        <v>1.25</v>
      </c>
      <c r="L15" s="43">
        <v>1.25</v>
      </c>
      <c r="M15" s="43">
        <v>1.25</v>
      </c>
      <c r="N15" s="43">
        <v>1.25</v>
      </c>
      <c r="O15" s="43">
        <v>1.25</v>
      </c>
      <c r="P15" s="44">
        <v>1.25</v>
      </c>
    </row>
    <row r="16" spans="1:17" ht="15.75" customHeight="1" x14ac:dyDescent="0.3">
      <c r="A16" s="80"/>
      <c r="B16" s="76"/>
      <c r="C16" s="76"/>
      <c r="D16" s="76"/>
      <c r="E16" s="75"/>
      <c r="F16" s="75"/>
      <c r="G16" s="75"/>
      <c r="H16" s="75"/>
      <c r="I16" s="75"/>
      <c r="J16" s="75"/>
    </row>
    <row r="17" spans="1:18" x14ac:dyDescent="0.3">
      <c r="A17" s="80"/>
      <c r="B17" s="76"/>
      <c r="C17" s="76"/>
      <c r="D17" s="76"/>
      <c r="E17" s="82"/>
      <c r="F17" s="82"/>
      <c r="G17" s="82"/>
      <c r="H17" s="82"/>
      <c r="I17" s="82"/>
      <c r="J17" s="82"/>
    </row>
    <row r="18" spans="1:18" s="63" customFormat="1" ht="18" x14ac:dyDescent="0.3">
      <c r="A18" s="58" t="s">
        <v>101</v>
      </c>
      <c r="B18" s="59" t="s">
        <v>194</v>
      </c>
      <c r="C18" s="60">
        <v>2005</v>
      </c>
      <c r="D18" s="60">
        <v>2006</v>
      </c>
      <c r="E18" s="60">
        <v>2007</v>
      </c>
      <c r="F18" s="60">
        <v>2008</v>
      </c>
      <c r="G18" s="60">
        <v>2009</v>
      </c>
      <c r="H18" s="60">
        <v>2010</v>
      </c>
      <c r="I18" s="60">
        <v>2011</v>
      </c>
      <c r="J18" s="60">
        <v>2012</v>
      </c>
      <c r="K18" s="60">
        <v>2013</v>
      </c>
      <c r="L18" s="60">
        <v>2014</v>
      </c>
      <c r="M18" s="60">
        <v>2015</v>
      </c>
      <c r="N18" s="60">
        <v>2016</v>
      </c>
      <c r="O18" s="60">
        <v>2017</v>
      </c>
      <c r="P18" s="61">
        <v>2018</v>
      </c>
    </row>
    <row r="19" spans="1:18" x14ac:dyDescent="0.3">
      <c r="A19" s="77"/>
      <c r="B19" s="78"/>
      <c r="C19" s="74">
        <v>1</v>
      </c>
      <c r="D19" s="74">
        <v>1</v>
      </c>
      <c r="E19" s="42">
        <v>1</v>
      </c>
      <c r="F19" s="42">
        <v>1</v>
      </c>
      <c r="G19" s="42">
        <v>1</v>
      </c>
      <c r="H19" s="42">
        <v>1</v>
      </c>
      <c r="I19" s="42">
        <v>1</v>
      </c>
      <c r="J19" s="42">
        <v>1</v>
      </c>
      <c r="K19" s="145">
        <v>1</v>
      </c>
      <c r="L19" s="145">
        <v>1</v>
      </c>
      <c r="M19" s="145">
        <v>1</v>
      </c>
      <c r="N19" s="145">
        <v>1</v>
      </c>
      <c r="O19" s="145">
        <v>1</v>
      </c>
      <c r="P19" s="146">
        <v>1</v>
      </c>
    </row>
    <row r="20" spans="1:18" x14ac:dyDescent="0.3">
      <c r="A20" s="80"/>
      <c r="B20" s="76"/>
      <c r="C20" s="76"/>
      <c r="D20" s="76"/>
      <c r="E20" s="75"/>
      <c r="F20" s="75"/>
      <c r="G20" s="75"/>
      <c r="H20" s="75"/>
      <c r="I20" s="75"/>
      <c r="J20" s="75"/>
    </row>
    <row r="21" spans="1:18" x14ac:dyDescent="0.3">
      <c r="A21" s="80"/>
      <c r="B21" s="76"/>
      <c r="C21" s="76"/>
      <c r="D21" s="76"/>
      <c r="E21" s="82"/>
      <c r="F21" s="82"/>
      <c r="G21" s="82"/>
      <c r="H21" s="82"/>
      <c r="I21" s="82"/>
      <c r="J21" s="82"/>
    </row>
    <row r="22" spans="1:18" ht="18" x14ac:dyDescent="0.3">
      <c r="A22" s="505" t="s">
        <v>188</v>
      </c>
      <c r="B22" s="59" t="s">
        <v>56</v>
      </c>
      <c r="C22" s="60">
        <v>2005</v>
      </c>
      <c r="D22" s="60">
        <v>2006</v>
      </c>
      <c r="E22" s="60">
        <v>2007</v>
      </c>
      <c r="F22" s="60">
        <v>2008</v>
      </c>
      <c r="G22" s="60">
        <v>2009</v>
      </c>
      <c r="H22" s="60">
        <v>2010</v>
      </c>
      <c r="I22" s="60">
        <v>2011</v>
      </c>
      <c r="J22" s="60">
        <v>2012</v>
      </c>
      <c r="K22" s="60">
        <v>2013</v>
      </c>
      <c r="L22" s="60">
        <v>2014</v>
      </c>
      <c r="M22" s="60">
        <v>2015</v>
      </c>
      <c r="N22" s="60">
        <v>2016</v>
      </c>
      <c r="O22" s="60">
        <v>2017</v>
      </c>
      <c r="P22" s="61">
        <v>2018</v>
      </c>
      <c r="Q22" s="63"/>
    </row>
    <row r="23" spans="1:18" s="49" customFormat="1" x14ac:dyDescent="0.3">
      <c r="A23" s="83"/>
      <c r="B23" s="84"/>
      <c r="C23" s="315">
        <f>C11*'Urban_degree of utilization'!$Y$23*C15</f>
        <v>20080010.028570104</v>
      </c>
      <c r="D23" s="315">
        <f>D11*'Urban_degree of utilization'!$Y$23*D15</f>
        <v>20513631.537634958</v>
      </c>
      <c r="E23" s="315">
        <f>E11*'Urban_degree of utilization'!$Y$23*E15</f>
        <v>20947253.046699822</v>
      </c>
      <c r="F23" s="315">
        <f>F11*'Urban_degree of utilization'!$Y$23*F15</f>
        <v>21380874.555764679</v>
      </c>
      <c r="G23" s="315">
        <f>G11*'Urban_degree of utilization'!$Y$23*G15</f>
        <v>21814496.064829532</v>
      </c>
      <c r="H23" s="315">
        <f>H11*'Urban_degree of utilization'!$Y$23*H15</f>
        <v>22248117.573894389</v>
      </c>
      <c r="I23" s="315">
        <f>I11*'Urban_degree of utilization'!$P$23*I15</f>
        <v>58630155.742743753</v>
      </c>
      <c r="J23" s="315">
        <f>J11*'Urban_degree of utilization'!$P$23*J15</f>
        <v>60015959.529026017</v>
      </c>
      <c r="K23" s="315">
        <f>K11*'Urban_degree of utilization'!$P$23*K15</f>
        <v>61401763.315308288</v>
      </c>
      <c r="L23" s="315">
        <f>L11*'Urban_degree of utilization'!$P$23*L15</f>
        <v>62787567.101590551</v>
      </c>
      <c r="M23" s="315">
        <f>M11*'Urban_degree of utilization'!$P$23*M15</f>
        <v>64173370.887872808</v>
      </c>
      <c r="N23" s="315">
        <f>N11*'Urban_degree of utilization'!$P$23*N15</f>
        <v>65591930.038860232</v>
      </c>
      <c r="O23" s="315">
        <f>O11*'Urban_degree of utilization'!$P$23*O15</f>
        <v>67043244.554552838</v>
      </c>
      <c r="P23" s="315">
        <f>P11*'Urban_degree of utilization'!$P$23*P15</f>
        <v>68527314.434950605</v>
      </c>
      <c r="Q23" s="489"/>
    </row>
    <row r="24" spans="1:18" s="49" customFormat="1" x14ac:dyDescent="0.3">
      <c r="A24" s="46"/>
      <c r="B24" s="85"/>
      <c r="C24" s="317"/>
      <c r="D24" s="85"/>
      <c r="E24" s="86"/>
      <c r="F24" s="86"/>
      <c r="G24" s="86"/>
      <c r="H24" s="86"/>
      <c r="I24" s="86"/>
      <c r="J24" s="86"/>
      <c r="N24" s="63"/>
      <c r="O24" s="63"/>
      <c r="P24" s="63"/>
      <c r="Q24" s="63"/>
    </row>
    <row r="25" spans="1:18" s="49" customFormat="1" x14ac:dyDescent="0.3">
      <c r="A25" s="46"/>
      <c r="B25" s="85"/>
      <c r="C25" s="85"/>
      <c r="D25" s="85"/>
      <c r="E25" s="87"/>
      <c r="F25" s="87"/>
      <c r="G25" s="87"/>
      <c r="H25" s="87"/>
      <c r="I25" s="87"/>
      <c r="J25" s="87"/>
      <c r="N25" s="63"/>
      <c r="O25" s="63"/>
      <c r="P25" s="63"/>
      <c r="Q25" s="63"/>
    </row>
    <row r="26" spans="1:18" ht="18" x14ac:dyDescent="0.3">
      <c r="A26" s="505" t="s">
        <v>189</v>
      </c>
      <c r="B26" s="59" t="s">
        <v>56</v>
      </c>
      <c r="C26" s="60">
        <v>2005</v>
      </c>
      <c r="D26" s="60">
        <v>2006</v>
      </c>
      <c r="E26" s="60">
        <v>2007</v>
      </c>
      <c r="F26" s="60">
        <v>2008</v>
      </c>
      <c r="G26" s="60">
        <v>2009</v>
      </c>
      <c r="H26" s="60">
        <v>2010</v>
      </c>
      <c r="I26" s="60">
        <v>2011</v>
      </c>
      <c r="J26" s="60">
        <v>2012</v>
      </c>
      <c r="K26" s="60">
        <v>2013</v>
      </c>
      <c r="L26" s="60">
        <v>2014</v>
      </c>
      <c r="M26" s="60">
        <v>2015</v>
      </c>
      <c r="N26" s="60">
        <v>2016</v>
      </c>
      <c r="O26" s="60">
        <v>2017</v>
      </c>
      <c r="P26" s="61">
        <v>2018</v>
      </c>
      <c r="Q26" s="63"/>
    </row>
    <row r="27" spans="1:18" s="49" customFormat="1" x14ac:dyDescent="0.3">
      <c r="A27" s="88"/>
      <c r="B27" s="84"/>
      <c r="C27" s="315">
        <f>C11*C19*(1-'Urban_degree of utilization'!$Y$23)</f>
        <v>148062257.85314387</v>
      </c>
      <c r="D27" s="315">
        <f>D11*D19*(1-'Urban_degree of utilization'!$Y$23)</f>
        <v>151259615.80239198</v>
      </c>
      <c r="E27" s="315">
        <f>E11*E19*(1-'Urban_degree of utilization'!$Y$23)</f>
        <v>154456973.75164008</v>
      </c>
      <c r="F27" s="315">
        <f>F11*F19*(1-'Urban_degree of utilization'!$Y$23)</f>
        <v>157654331.70088819</v>
      </c>
      <c r="G27" s="315">
        <f>G11*G19*(1-'Urban_degree of utilization'!$Y$23)</f>
        <v>160851689.65013629</v>
      </c>
      <c r="H27" s="315">
        <f>H11*H19*(1-'Urban_degree of utilization'!$Y$23)</f>
        <v>164049047.59938437</v>
      </c>
      <c r="I27" s="315">
        <f>I11*I19*(1-'Urban_degree of utilization'!$P$23)</f>
        <v>138487672.22080499</v>
      </c>
      <c r="J27" s="315">
        <f>J11*J19*(1-'Urban_degree of utilization'!$P$23)</f>
        <v>141761017.44879821</v>
      </c>
      <c r="K27" s="315">
        <f>K11*K19*(1-'Urban_degree of utilization'!$P$23)</f>
        <v>145034362.67679143</v>
      </c>
      <c r="L27" s="315">
        <f>L11*L19*(1-'Urban_degree of utilization'!$P$23)</f>
        <v>148307707.90478462</v>
      </c>
      <c r="M27" s="315">
        <f>M11*M19*(1-'Urban_degree of utilization'!$P$23)</f>
        <v>151581053.13277784</v>
      </c>
      <c r="N27" s="315">
        <f>N11*N19*(1-'Urban_degree of utilization'!$P$23)</f>
        <v>154931768.34475446</v>
      </c>
      <c r="O27" s="315">
        <f>O11*O19*(1-'Urban_degree of utilization'!$P$23)</f>
        <v>158359853.5407145</v>
      </c>
      <c r="P27" s="315">
        <f>P11*P19*(1-'Urban_degree of utilization'!$P$23)</f>
        <v>161865308.720658</v>
      </c>
      <c r="Q27" s="489"/>
    </row>
    <row r="28" spans="1:18" s="49" customFormat="1" x14ac:dyDescent="0.3">
      <c r="A28" s="89"/>
      <c r="B28" s="90"/>
      <c r="C28" s="317"/>
      <c r="D28" s="90"/>
      <c r="E28" s="86"/>
      <c r="F28" s="86"/>
      <c r="G28" s="86"/>
      <c r="H28" s="86"/>
      <c r="I28" s="86"/>
      <c r="M28" s="63"/>
      <c r="N28" s="63"/>
      <c r="O28" s="63"/>
      <c r="P28" s="63"/>
      <c r="Q28" s="63"/>
      <c r="R28" s="63"/>
    </row>
    <row r="29" spans="1:18" s="49" customFormat="1" x14ac:dyDescent="0.3">
      <c r="A29" s="89"/>
      <c r="B29" s="90"/>
      <c r="C29" s="90"/>
      <c r="D29" s="90"/>
      <c r="E29" s="51"/>
      <c r="F29" s="51"/>
      <c r="G29" s="51"/>
      <c r="H29" s="51"/>
      <c r="I29" s="51"/>
      <c r="N29" s="137"/>
    </row>
    <row r="30" spans="1:18" s="49" customFormat="1" ht="15.75" customHeight="1" x14ac:dyDescent="0.3">
      <c r="A30" s="505" t="s">
        <v>102</v>
      </c>
      <c r="B30" s="506"/>
      <c r="C30" s="89"/>
      <c r="D30" s="89"/>
      <c r="E30" s="91"/>
      <c r="F30" s="91"/>
      <c r="G30" s="91"/>
      <c r="H30" s="91"/>
      <c r="I30" s="91"/>
      <c r="K30" s="63"/>
      <c r="L30" s="63"/>
      <c r="M30" s="63"/>
      <c r="N30" s="63"/>
      <c r="O30" s="63"/>
      <c r="P30" s="63"/>
      <c r="Q30" s="63"/>
      <c r="R30" s="63"/>
    </row>
    <row r="31" spans="1:18" s="49" customFormat="1" ht="15.75" customHeight="1" x14ac:dyDescent="0.3">
      <c r="A31" s="92">
        <v>0.6</v>
      </c>
      <c r="B31" s="93" t="s">
        <v>12</v>
      </c>
      <c r="C31" s="50"/>
      <c r="D31" s="50"/>
      <c r="E31" s="51"/>
      <c r="F31" s="48"/>
      <c r="G31" s="48"/>
      <c r="H31" s="48"/>
      <c r="I31" s="48"/>
      <c r="K31" s="63"/>
      <c r="L31" s="63"/>
      <c r="M31" s="63"/>
      <c r="N31" s="63"/>
      <c r="O31" s="63"/>
      <c r="P31" s="63"/>
      <c r="Q31" s="63"/>
      <c r="R31" s="63"/>
    </row>
    <row r="32" spans="1:18" s="49" customFormat="1" ht="15.75" customHeight="1" x14ac:dyDescent="0.3">
      <c r="A32" s="89"/>
      <c r="B32" s="89"/>
      <c r="C32" s="89"/>
      <c r="D32" s="89"/>
      <c r="E32" s="51"/>
      <c r="F32" s="51"/>
      <c r="G32" s="51"/>
      <c r="H32" s="51"/>
      <c r="I32" s="51"/>
      <c r="K32" s="63"/>
      <c r="L32" s="63"/>
      <c r="M32" s="63"/>
      <c r="N32" s="63"/>
      <c r="O32" s="63"/>
      <c r="P32" s="63"/>
      <c r="Q32" s="63"/>
      <c r="R32" s="63"/>
    </row>
    <row r="33" spans="1:25" s="49" customFormat="1" x14ac:dyDescent="0.3">
      <c r="A33" s="671" t="s">
        <v>18</v>
      </c>
      <c r="B33" s="672"/>
      <c r="C33" s="89"/>
      <c r="D33" s="89"/>
      <c r="E33" s="51"/>
      <c r="F33" s="51"/>
      <c r="G33" s="51"/>
      <c r="H33" s="51"/>
      <c r="I33" s="51"/>
      <c r="K33" s="63"/>
      <c r="L33" s="63"/>
      <c r="M33" s="63"/>
      <c r="N33" s="63"/>
      <c r="O33" s="63"/>
      <c r="P33" s="63"/>
      <c r="Q33" s="63"/>
      <c r="R33" s="63"/>
    </row>
    <row r="34" spans="1:25" s="49" customFormat="1" x14ac:dyDescent="0.3">
      <c r="A34" s="94">
        <v>0</v>
      </c>
      <c r="B34" s="95" t="s">
        <v>17</v>
      </c>
      <c r="C34" s="90"/>
      <c r="D34" s="96"/>
      <c r="E34" s="51"/>
      <c r="F34" s="51"/>
      <c r="G34" s="51"/>
      <c r="H34" s="51"/>
      <c r="I34" s="51"/>
      <c r="K34" s="63"/>
      <c r="L34" s="63"/>
      <c r="M34" s="63"/>
      <c r="N34" s="63"/>
      <c r="O34" s="63"/>
      <c r="P34" s="63"/>
      <c r="Q34" s="63"/>
      <c r="R34" s="63"/>
    </row>
    <row r="35" spans="1:25" s="49" customFormat="1" ht="16.2" thickBot="1" x14ac:dyDescent="0.35">
      <c r="A35" s="97"/>
      <c r="B35" s="89"/>
      <c r="C35" s="89"/>
      <c r="D35" s="89"/>
      <c r="E35" s="51"/>
      <c r="F35" s="51"/>
      <c r="G35" s="51"/>
      <c r="H35" s="51"/>
      <c r="I35" s="51"/>
    </row>
    <row r="36" spans="1:25" s="49" customFormat="1" x14ac:dyDescent="0.3">
      <c r="A36" s="515" t="s">
        <v>10</v>
      </c>
      <c r="B36" s="99"/>
      <c r="C36" s="90"/>
      <c r="D36" s="90"/>
      <c r="E36" s="51"/>
      <c r="F36" s="51"/>
      <c r="G36" s="51"/>
      <c r="H36" s="51"/>
      <c r="I36" s="51"/>
    </row>
    <row r="37" spans="1:25" s="49" customFormat="1" x14ac:dyDescent="0.3">
      <c r="A37" s="100" t="s">
        <v>2</v>
      </c>
      <c r="B37" s="101" t="s">
        <v>11</v>
      </c>
      <c r="C37" s="89"/>
      <c r="D37" s="89"/>
      <c r="E37" s="51"/>
      <c r="F37" s="51"/>
      <c r="G37" s="51"/>
      <c r="H37" s="51"/>
      <c r="I37" s="51"/>
    </row>
    <row r="38" spans="1:25" s="49" customFormat="1" x14ac:dyDescent="0.3">
      <c r="A38" s="52" t="s">
        <v>3</v>
      </c>
      <c r="B38" s="102">
        <v>0.8</v>
      </c>
      <c r="C38" s="103"/>
      <c r="D38" s="103"/>
      <c r="E38" s="51"/>
      <c r="F38" s="51"/>
      <c r="G38" s="51"/>
      <c r="H38" s="51"/>
      <c r="I38" s="51"/>
    </row>
    <row r="39" spans="1:25" s="49" customFormat="1" ht="46.8" x14ac:dyDescent="0.3">
      <c r="A39" s="52" t="s">
        <v>4</v>
      </c>
      <c r="B39" s="104">
        <v>0.3</v>
      </c>
      <c r="C39" s="103"/>
      <c r="D39" s="103"/>
      <c r="E39" s="51"/>
      <c r="F39" s="51"/>
      <c r="G39" s="51"/>
      <c r="H39" s="51"/>
      <c r="I39" s="51"/>
    </row>
    <row r="40" spans="1:25" s="49" customFormat="1" ht="31.2" x14ac:dyDescent="0.3">
      <c r="A40" s="52" t="s">
        <v>96</v>
      </c>
      <c r="B40" s="104">
        <v>0</v>
      </c>
      <c r="C40" s="103"/>
      <c r="D40" s="103"/>
      <c r="E40" s="51"/>
      <c r="F40" s="51"/>
      <c r="G40" s="51"/>
      <c r="H40" s="51"/>
      <c r="I40" s="51"/>
    </row>
    <row r="41" spans="1:25" s="49" customFormat="1" x14ac:dyDescent="0.3">
      <c r="A41" s="52" t="s">
        <v>5</v>
      </c>
      <c r="B41" s="102">
        <v>0.5</v>
      </c>
      <c r="C41" s="103"/>
      <c r="D41" s="103"/>
      <c r="E41" s="51"/>
      <c r="F41" s="51"/>
      <c r="G41" s="51"/>
      <c r="H41" s="51"/>
      <c r="I41" s="51"/>
    </row>
    <row r="42" spans="1:25" s="49" customFormat="1" x14ac:dyDescent="0.3">
      <c r="A42" s="52" t="s">
        <v>6</v>
      </c>
      <c r="B42" s="102">
        <v>0.1</v>
      </c>
      <c r="C42" s="103"/>
      <c r="D42" s="103"/>
      <c r="E42" s="51"/>
      <c r="F42" s="51"/>
      <c r="G42" s="51"/>
      <c r="H42" s="51"/>
      <c r="I42" s="51"/>
    </row>
    <row r="43" spans="1:25" s="49" customFormat="1" x14ac:dyDescent="0.3">
      <c r="A43" s="52" t="s">
        <v>7</v>
      </c>
      <c r="B43" s="102">
        <v>0</v>
      </c>
      <c r="C43" s="103"/>
      <c r="D43" s="103"/>
      <c r="E43" s="51"/>
      <c r="F43" s="51"/>
      <c r="G43" s="51"/>
      <c r="H43" s="51"/>
      <c r="I43" s="51"/>
    </row>
    <row r="44" spans="1:25" s="49" customFormat="1" x14ac:dyDescent="0.3">
      <c r="A44" s="52" t="s">
        <v>8</v>
      </c>
      <c r="B44" s="102">
        <v>0.5</v>
      </c>
      <c r="C44" s="103"/>
      <c r="D44" s="103"/>
      <c r="E44" s="51"/>
      <c r="F44" s="51"/>
      <c r="G44" s="51"/>
      <c r="H44" s="51"/>
      <c r="I44" s="51"/>
    </row>
    <row r="45" spans="1:25" s="49" customFormat="1" ht="31.2" x14ac:dyDescent="0.3">
      <c r="A45" s="53" t="s">
        <v>99</v>
      </c>
      <c r="B45" s="105">
        <v>0.5</v>
      </c>
      <c r="C45" s="103"/>
      <c r="D45" s="103"/>
      <c r="E45" s="51"/>
      <c r="F45" s="51"/>
      <c r="G45" s="51"/>
      <c r="H45" s="51"/>
      <c r="I45" s="51"/>
    </row>
    <row r="46" spans="1:25" s="49" customFormat="1" ht="47.4" thickBot="1" x14ac:dyDescent="0.35">
      <c r="A46" s="54" t="s">
        <v>9</v>
      </c>
      <c r="B46" s="106">
        <v>0.1</v>
      </c>
      <c r="C46" s="103"/>
      <c r="D46" s="103"/>
      <c r="E46" s="51"/>
      <c r="F46" s="51"/>
      <c r="G46" s="51"/>
      <c r="H46" s="51"/>
      <c r="I46" s="51"/>
    </row>
    <row r="47" spans="1:25" s="49" customFormat="1" ht="16.2" thickBot="1" x14ac:dyDescent="0.35">
      <c r="A47" s="107"/>
      <c r="B47" s="108"/>
      <c r="C47" s="108"/>
      <c r="D47" s="108"/>
      <c r="E47" s="108"/>
      <c r="F47" s="51"/>
      <c r="G47" s="51"/>
      <c r="H47" s="51"/>
      <c r="I47" s="51"/>
      <c r="J47" s="51"/>
      <c r="K47" s="51"/>
    </row>
    <row r="48" spans="1:25" s="49" customFormat="1" ht="45.75" customHeight="1" thickBot="1" x14ac:dyDescent="0.35">
      <c r="A48" s="673" t="s">
        <v>245</v>
      </c>
      <c r="B48" s="674"/>
      <c r="C48" s="674"/>
      <c r="D48" s="675"/>
      <c r="E48" s="125"/>
      <c r="F48" s="125"/>
      <c r="G48" s="125"/>
      <c r="H48" s="51"/>
      <c r="I48" s="51"/>
      <c r="J48" s="51"/>
      <c r="K48" s="51"/>
      <c r="M48" s="51"/>
      <c r="N48" s="51"/>
      <c r="O48" s="51"/>
      <c r="P48" s="51"/>
      <c r="Q48" s="51"/>
      <c r="R48" s="51"/>
      <c r="S48" s="51"/>
      <c r="T48" s="51"/>
      <c r="U48" s="51"/>
      <c r="V48" s="51"/>
      <c r="W48" s="51"/>
      <c r="X48" s="51"/>
      <c r="Y48" s="51"/>
    </row>
    <row r="49" spans="1:25" s="49" customFormat="1" ht="62.4" x14ac:dyDescent="0.3">
      <c r="A49" s="126" t="s">
        <v>57</v>
      </c>
      <c r="B49" s="127" t="s">
        <v>61</v>
      </c>
      <c r="C49" s="502" t="s">
        <v>174</v>
      </c>
      <c r="D49" s="148" t="s">
        <v>175</v>
      </c>
      <c r="F49" s="51"/>
      <c r="G49" s="51"/>
      <c r="H49" s="51"/>
      <c r="I49" s="51"/>
      <c r="J49" s="51"/>
      <c r="K49" s="51"/>
      <c r="M49" s="51"/>
      <c r="N49" s="51"/>
      <c r="O49" s="51"/>
      <c r="P49" s="51"/>
      <c r="Q49" s="51"/>
      <c r="R49" s="51"/>
      <c r="S49" s="51"/>
      <c r="T49" s="51"/>
      <c r="U49" s="51"/>
      <c r="V49" s="51"/>
      <c r="W49" s="51"/>
      <c r="X49" s="51"/>
      <c r="Y49" s="51"/>
    </row>
    <row r="50" spans="1:25" s="49" customFormat="1" x14ac:dyDescent="0.3">
      <c r="A50" s="676" t="s">
        <v>173</v>
      </c>
      <c r="B50" s="110" t="s">
        <v>58</v>
      </c>
      <c r="C50" s="318">
        <f>'Urban_degree of utilization'!$Z$23</f>
        <v>0.14662043795620439</v>
      </c>
      <c r="D50" s="319">
        <f>'Urban_degree of utilization'!$S$23</f>
        <v>0.379</v>
      </c>
      <c r="F50" s="51"/>
      <c r="G50" s="51"/>
      <c r="H50" s="51"/>
      <c r="I50" s="51"/>
      <c r="J50" s="51"/>
      <c r="K50" s="51"/>
      <c r="M50" s="51"/>
      <c r="N50" s="51"/>
      <c r="O50" s="51"/>
      <c r="P50" s="51"/>
      <c r="Q50" s="51"/>
      <c r="R50" s="51"/>
      <c r="S50" s="51"/>
      <c r="T50" s="51"/>
      <c r="U50" s="51"/>
      <c r="V50" s="51"/>
      <c r="W50" s="51"/>
      <c r="X50" s="51"/>
      <c r="Y50" s="51"/>
    </row>
    <row r="51" spans="1:25" s="49" customFormat="1" x14ac:dyDescent="0.3">
      <c r="A51" s="676"/>
      <c r="B51" s="110" t="s">
        <v>59</v>
      </c>
      <c r="C51" s="318">
        <f>'Urban_degree of utilization'!$AB$23</f>
        <v>0.20200000000000001</v>
      </c>
      <c r="D51" s="319">
        <f>'Urban_degree of utilization'!$Q$23</f>
        <v>4.2999999999999997E-2</v>
      </c>
      <c r="F51" s="51"/>
      <c r="G51" s="51"/>
      <c r="H51" s="51"/>
      <c r="I51" s="51"/>
      <c r="J51" s="51"/>
      <c r="K51" s="51"/>
      <c r="M51" s="51"/>
      <c r="N51" s="51"/>
      <c r="O51" s="51"/>
      <c r="P51" s="51"/>
      <c r="Q51" s="51"/>
      <c r="R51" s="51"/>
      <c r="S51" s="51"/>
      <c r="T51" s="51"/>
      <c r="U51" s="51"/>
      <c r="V51" s="51"/>
      <c r="W51" s="51"/>
      <c r="X51" s="51"/>
      <c r="Y51" s="51"/>
    </row>
    <row r="52" spans="1:25" s="49" customFormat="1" x14ac:dyDescent="0.3">
      <c r="A52" s="676"/>
      <c r="B52" s="110" t="s">
        <v>98</v>
      </c>
      <c r="C52" s="318">
        <f>'Urban_degree of utilization'!$AD$23</f>
        <v>1.8863999999999999E-2</v>
      </c>
      <c r="D52" s="319">
        <f>'Urban_degree of utilization'!$R$23</f>
        <v>1.7999999999999999E-2</v>
      </c>
      <c r="F52" s="51"/>
      <c r="G52" s="51"/>
      <c r="H52" s="51"/>
      <c r="I52" s="51"/>
      <c r="J52" s="51"/>
      <c r="K52" s="51"/>
      <c r="M52" s="51"/>
      <c r="N52" s="51"/>
      <c r="O52" s="51"/>
      <c r="P52" s="51"/>
      <c r="Q52" s="51"/>
      <c r="R52" s="51"/>
      <c r="S52" s="51"/>
      <c r="T52" s="51"/>
      <c r="U52" s="51"/>
      <c r="V52" s="51"/>
      <c r="W52" s="51"/>
      <c r="X52" s="51"/>
      <c r="Y52" s="51"/>
    </row>
    <row r="53" spans="1:25" s="49" customFormat="1" x14ac:dyDescent="0.3">
      <c r="A53" s="676"/>
      <c r="B53" s="110" t="s">
        <v>60</v>
      </c>
      <c r="C53" s="318">
        <f>'Urban_degree of utilization'!$Y$23</f>
        <v>9.7875912408759119E-2</v>
      </c>
      <c r="D53" s="319">
        <f>'Urban_degree of utilization'!$P$23</f>
        <v>0.253</v>
      </c>
      <c r="F53" s="51"/>
      <c r="G53" s="51"/>
      <c r="H53" s="51"/>
      <c r="I53" s="51"/>
      <c r="J53" s="51"/>
      <c r="K53" s="51"/>
      <c r="M53" s="51"/>
      <c r="N53" s="51"/>
      <c r="O53" s="51"/>
      <c r="P53" s="51"/>
      <c r="Q53" s="51"/>
      <c r="R53" s="51"/>
      <c r="S53" s="51"/>
      <c r="T53" s="51"/>
      <c r="U53" s="51"/>
      <c r="V53" s="51"/>
      <c r="W53" s="51"/>
      <c r="X53" s="51"/>
      <c r="Y53" s="51"/>
    </row>
    <row r="54" spans="1:25" s="49" customFormat="1" ht="15.75" customHeight="1" thickBot="1" x14ac:dyDescent="0.35">
      <c r="A54" s="677"/>
      <c r="B54" s="149" t="s">
        <v>134</v>
      </c>
      <c r="C54" s="320">
        <f>'Urban_degree of utilization'!$AF$23</f>
        <v>0.53463964963503652</v>
      </c>
      <c r="D54" s="321">
        <f>'Urban_degree of utilization'!$T$23</f>
        <v>0.30699999999999994</v>
      </c>
      <c r="F54" s="51"/>
      <c r="G54" s="51"/>
      <c r="H54" s="51"/>
      <c r="I54" s="51"/>
      <c r="J54" s="51"/>
      <c r="K54" s="51"/>
      <c r="M54" s="51"/>
      <c r="N54" s="51"/>
      <c r="O54" s="51"/>
      <c r="P54" s="51"/>
      <c r="Q54" s="51"/>
      <c r="R54" s="51"/>
      <c r="S54" s="51"/>
      <c r="T54" s="51"/>
      <c r="U54" s="51"/>
      <c r="V54" s="51"/>
      <c r="W54" s="51"/>
      <c r="X54" s="51"/>
      <c r="Y54" s="51"/>
    </row>
    <row r="55" spans="1:25" s="49" customFormat="1" x14ac:dyDescent="0.3">
      <c r="A55" s="507"/>
      <c r="B55" s="110"/>
      <c r="C55" s="132"/>
      <c r="F55" s="51"/>
      <c r="G55" s="51"/>
      <c r="H55" s="51"/>
      <c r="I55" s="51"/>
      <c r="J55" s="51"/>
      <c r="K55" s="51"/>
      <c r="M55" s="51"/>
      <c r="N55" s="51"/>
      <c r="O55" s="51"/>
      <c r="P55" s="51"/>
      <c r="Q55" s="51"/>
      <c r="R55" s="51"/>
      <c r="S55" s="51"/>
      <c r="T55" s="51"/>
      <c r="U55" s="51"/>
      <c r="V55" s="51"/>
      <c r="W55" s="51"/>
      <c r="X55" s="51"/>
      <c r="Y55" s="51"/>
    </row>
    <row r="56" spans="1:25" s="49" customFormat="1" ht="16.2" thickBot="1" x14ac:dyDescent="0.35">
      <c r="A56" s="110"/>
      <c r="B56" s="132"/>
      <c r="D56" s="134"/>
      <c r="F56" s="111"/>
      <c r="G56" s="112"/>
      <c r="H56" s="51"/>
      <c r="I56" s="51"/>
      <c r="J56" s="51"/>
      <c r="K56" s="51"/>
    </row>
    <row r="57" spans="1:25" s="49" customFormat="1" ht="48" customHeight="1" x14ac:dyDescent="0.3">
      <c r="A57" s="143" t="s">
        <v>246</v>
      </c>
      <c r="B57" s="502" t="s">
        <v>107</v>
      </c>
      <c r="C57" s="144" t="s">
        <v>108</v>
      </c>
      <c r="D57" s="134"/>
      <c r="F57" s="111"/>
      <c r="G57" s="112"/>
      <c r="H57" s="51"/>
      <c r="I57" s="51"/>
      <c r="J57" s="51"/>
      <c r="K57" s="51"/>
    </row>
    <row r="58" spans="1:25" s="49" customFormat="1" ht="16.2" thickBot="1" x14ac:dyDescent="0.35">
      <c r="A58" s="142" t="s">
        <v>109</v>
      </c>
      <c r="B58" s="322">
        <f>Population!$E$19</f>
        <v>0.24809862279050052</v>
      </c>
      <c r="C58" s="323">
        <f>Population!$C$19</f>
        <v>0.27375483024011382</v>
      </c>
      <c r="D58" s="134"/>
      <c r="F58" s="111"/>
      <c r="G58" s="112"/>
      <c r="H58" s="51"/>
      <c r="I58" s="51"/>
      <c r="J58" s="51"/>
      <c r="K58" s="51"/>
    </row>
    <row r="59" spans="1:25" s="49" customFormat="1" x14ac:dyDescent="0.3">
      <c r="A59" s="133"/>
      <c r="B59" s="133"/>
      <c r="C59" s="133"/>
      <c r="E59" s="110"/>
      <c r="F59" s="112"/>
      <c r="G59" s="51"/>
      <c r="H59" s="51"/>
      <c r="I59" s="51"/>
      <c r="J59" s="51"/>
    </row>
    <row r="60" spans="1:25" s="49" customFormat="1" ht="16.2" thickBot="1" x14ac:dyDescent="0.35">
      <c r="A60" s="109"/>
      <c r="B60" s="133"/>
      <c r="C60" s="133"/>
      <c r="D60" s="133"/>
      <c r="E60" s="133"/>
      <c r="F60" s="133"/>
      <c r="G60" s="133"/>
      <c r="H60" s="133"/>
      <c r="I60" s="133"/>
      <c r="J60" s="133"/>
      <c r="K60" s="133"/>
      <c r="L60" s="133"/>
      <c r="M60" s="133"/>
      <c r="N60" s="133"/>
      <c r="O60" s="133"/>
      <c r="P60" s="133"/>
      <c r="Q60" s="133"/>
      <c r="R60" s="133"/>
      <c r="T60" s="482"/>
      <c r="U60" s="482"/>
      <c r="V60" s="482"/>
    </row>
    <row r="61" spans="1:25" s="49" customFormat="1" ht="16.2" thickBot="1" x14ac:dyDescent="0.35">
      <c r="A61" s="678" t="s">
        <v>65</v>
      </c>
      <c r="B61" s="679"/>
      <c r="C61" s="508"/>
      <c r="D61" s="508"/>
      <c r="E61" s="508"/>
      <c r="F61" s="396"/>
      <c r="G61" s="397"/>
      <c r="H61" s="396"/>
      <c r="I61" s="396"/>
      <c r="J61" s="396"/>
      <c r="K61" s="396"/>
      <c r="L61" s="397"/>
      <c r="M61" s="397"/>
      <c r="N61" s="398"/>
      <c r="O61" s="398"/>
      <c r="P61" s="398"/>
      <c r="Q61" s="398"/>
      <c r="R61" s="397"/>
      <c r="S61" s="475"/>
      <c r="T61" s="483"/>
      <c r="U61" s="483"/>
      <c r="V61" s="484"/>
    </row>
    <row r="62" spans="1:25" s="49" customFormat="1" ht="108" customHeight="1" x14ac:dyDescent="0.3">
      <c r="A62" s="680" t="s">
        <v>13</v>
      </c>
      <c r="B62" s="669" t="s">
        <v>110</v>
      </c>
      <c r="C62" s="669" t="s">
        <v>111</v>
      </c>
      <c r="D62" s="669" t="s">
        <v>14</v>
      </c>
      <c r="E62" s="657" t="s">
        <v>104</v>
      </c>
      <c r="F62" s="669" t="s">
        <v>178</v>
      </c>
      <c r="G62" s="669"/>
      <c r="H62" s="669" t="s">
        <v>103</v>
      </c>
      <c r="I62" s="650" t="s">
        <v>62</v>
      </c>
      <c r="J62" s="651"/>
      <c r="K62" s="651"/>
      <c r="L62" s="651"/>
      <c r="M62" s="651"/>
      <c r="N62" s="651"/>
      <c r="O62" s="651"/>
      <c r="P62" s="651"/>
      <c r="Q62" s="651"/>
      <c r="R62" s="651"/>
      <c r="S62" s="651"/>
      <c r="T62" s="651"/>
      <c r="U62" s="651"/>
      <c r="V62" s="652"/>
    </row>
    <row r="63" spans="1:25" s="49" customFormat="1" x14ac:dyDescent="0.3">
      <c r="A63" s="668"/>
      <c r="B63" s="656"/>
      <c r="C63" s="656"/>
      <c r="D63" s="656"/>
      <c r="E63" s="659"/>
      <c r="F63" s="656"/>
      <c r="G63" s="656"/>
      <c r="H63" s="656"/>
      <c r="I63" s="501">
        <v>2005</v>
      </c>
      <c r="J63" s="501">
        <v>2006</v>
      </c>
      <c r="K63" s="501">
        <v>2007</v>
      </c>
      <c r="L63" s="501">
        <v>2008</v>
      </c>
      <c r="M63" s="501">
        <v>2009</v>
      </c>
      <c r="N63" s="501">
        <v>2010</v>
      </c>
      <c r="O63" s="501">
        <v>2011</v>
      </c>
      <c r="P63" s="501">
        <v>2012</v>
      </c>
      <c r="Q63" s="501">
        <v>2013</v>
      </c>
      <c r="R63" s="501">
        <v>2014</v>
      </c>
      <c r="S63" s="513">
        <v>2015</v>
      </c>
      <c r="T63" s="513">
        <v>2016</v>
      </c>
      <c r="U63" s="513">
        <v>2017</v>
      </c>
      <c r="V63" s="452">
        <v>2018</v>
      </c>
    </row>
    <row r="64" spans="1:25" s="45" customFormat="1" x14ac:dyDescent="0.3">
      <c r="A64" s="663" t="s">
        <v>109</v>
      </c>
      <c r="B64" s="661">
        <f>B58</f>
        <v>0.24809862279050052</v>
      </c>
      <c r="C64" s="666">
        <f>C58</f>
        <v>0.27375483024011382</v>
      </c>
      <c r="D64" s="153" t="s">
        <v>15</v>
      </c>
      <c r="E64" s="503">
        <f>C50</f>
        <v>0.14662043795620439</v>
      </c>
      <c r="F64" s="670">
        <f>D50</f>
        <v>0.379</v>
      </c>
      <c r="G64" s="670"/>
      <c r="H64" s="154">
        <f>B44*A31</f>
        <v>0.3</v>
      </c>
      <c r="I64" s="155">
        <f t="shared" ref="I64:N64" si="2">($B$64*$E64*$H64)*(C27-$A$34)</f>
        <v>1615788.4092460137</v>
      </c>
      <c r="J64" s="155">
        <f t="shared" si="2"/>
        <v>1650680.8523946917</v>
      </c>
      <c r="K64" s="155">
        <f t="shared" si="2"/>
        <v>1685573.2955433694</v>
      </c>
      <c r="L64" s="155">
        <f t="shared" si="2"/>
        <v>1720465.7386920471</v>
      </c>
      <c r="M64" s="155">
        <f t="shared" si="2"/>
        <v>1755358.181840725</v>
      </c>
      <c r="N64" s="155">
        <f t="shared" si="2"/>
        <v>1790250.6249894025</v>
      </c>
      <c r="O64" s="155">
        <f t="shared" ref="O64:V64" si="3">($C$64*$F64*$H64)*(I27-$A$34)</f>
        <v>4310556.7879439229</v>
      </c>
      <c r="P64" s="155">
        <f t="shared" si="3"/>
        <v>4412442.6833853098</v>
      </c>
      <c r="Q64" s="155">
        <f t="shared" si="3"/>
        <v>4514328.5788266975</v>
      </c>
      <c r="R64" s="155">
        <f t="shared" si="3"/>
        <v>4616214.4742680835</v>
      </c>
      <c r="S64" s="462">
        <f t="shared" si="3"/>
        <v>4718100.3697094703</v>
      </c>
      <c r="T64" s="462">
        <f t="shared" si="3"/>
        <v>4822394.4774075486</v>
      </c>
      <c r="U64" s="462">
        <f t="shared" si="3"/>
        <v>4929096.7973623183</v>
      </c>
      <c r="V64" s="156">
        <f t="shared" si="3"/>
        <v>5038207.3295737812</v>
      </c>
    </row>
    <row r="65" spans="1:22" s="45" customFormat="1" x14ac:dyDescent="0.3">
      <c r="A65" s="663"/>
      <c r="B65" s="661"/>
      <c r="C65" s="666"/>
      <c r="D65" s="153" t="s">
        <v>16</v>
      </c>
      <c r="E65" s="504">
        <f t="shared" ref="E65:E66" si="4">C51</f>
        <v>0.20200000000000001</v>
      </c>
      <c r="F65" s="662">
        <f>D51</f>
        <v>4.2999999999999997E-2</v>
      </c>
      <c r="G65" s="662"/>
      <c r="H65" s="154">
        <f>B46*A31</f>
        <v>0.06</v>
      </c>
      <c r="I65" s="155">
        <f t="shared" ref="I65:N65" si="5">($B$64*$E$65*$H$65)*(C27-$A$34)</f>
        <v>445216.59219867759</v>
      </c>
      <c r="J65" s="155">
        <f t="shared" si="5"/>
        <v>454830.90465645137</v>
      </c>
      <c r="K65" s="155">
        <f t="shared" si="5"/>
        <v>464445.21711422515</v>
      </c>
      <c r="L65" s="155">
        <f t="shared" si="5"/>
        <v>474059.52957199892</v>
      </c>
      <c r="M65" s="155">
        <f t="shared" si="5"/>
        <v>483673.8420297727</v>
      </c>
      <c r="N65" s="155">
        <f t="shared" si="5"/>
        <v>493288.15448754642</v>
      </c>
      <c r="O65" s="155">
        <f t="shared" ref="O65:V65" si="6">($C$64*$F$65*$H$65)*(I27-$A$34)</f>
        <v>97812.106533819868</v>
      </c>
      <c r="P65" s="155">
        <f t="shared" si="6"/>
        <v>100124.02922721283</v>
      </c>
      <c r="Q65" s="155">
        <f t="shared" si="6"/>
        <v>102435.95192060577</v>
      </c>
      <c r="R65" s="155">
        <f t="shared" si="6"/>
        <v>104747.87461399871</v>
      </c>
      <c r="S65" s="462">
        <f t="shared" si="6"/>
        <v>107059.79730739165</v>
      </c>
      <c r="T65" s="462">
        <f t="shared" si="6"/>
        <v>109426.36545040873</v>
      </c>
      <c r="U65" s="462">
        <f t="shared" si="6"/>
        <v>111847.57904304995</v>
      </c>
      <c r="V65" s="156">
        <f t="shared" si="6"/>
        <v>114323.43808531533</v>
      </c>
    </row>
    <row r="66" spans="1:22" s="45" customFormat="1" x14ac:dyDescent="0.3">
      <c r="A66" s="663"/>
      <c r="B66" s="661"/>
      <c r="C66" s="666"/>
      <c r="D66" s="153" t="s">
        <v>176</v>
      </c>
      <c r="E66" s="504">
        <f t="shared" si="4"/>
        <v>1.8863999999999999E-2</v>
      </c>
      <c r="F66" s="661">
        <f>D52</f>
        <v>1.7999999999999999E-2</v>
      </c>
      <c r="G66" s="661"/>
      <c r="H66" s="154">
        <f>B45*A31</f>
        <v>0.3</v>
      </c>
      <c r="I66" s="155">
        <f t="shared" ref="I66:N66" si="7">($B$64*$E$66*$H$66)*(C27-$A$34)</f>
        <v>207885.29196128348</v>
      </c>
      <c r="J66" s="155">
        <f t="shared" si="7"/>
        <v>212374.50954057666</v>
      </c>
      <c r="K66" s="155">
        <f t="shared" si="7"/>
        <v>216863.72711986984</v>
      </c>
      <c r="L66" s="155">
        <f t="shared" si="7"/>
        <v>221352.94469916302</v>
      </c>
      <c r="M66" s="155">
        <f t="shared" si="7"/>
        <v>225842.16227845621</v>
      </c>
      <c r="N66" s="155">
        <f t="shared" si="7"/>
        <v>230331.37985774936</v>
      </c>
      <c r="O66" s="155">
        <f t="shared" ref="O66:V66" si="8">($C$64*$F$66*$H$66)*(I27-$A$34)</f>
        <v>204723.01367543696</v>
      </c>
      <c r="P66" s="155">
        <f t="shared" si="8"/>
        <v>209561.92163835245</v>
      </c>
      <c r="Q66" s="155">
        <f t="shared" si="8"/>
        <v>214400.82960126793</v>
      </c>
      <c r="R66" s="155">
        <f t="shared" si="8"/>
        <v>219239.73756418336</v>
      </c>
      <c r="S66" s="462">
        <f t="shared" si="8"/>
        <v>224078.64552709885</v>
      </c>
      <c r="T66" s="462">
        <f t="shared" si="8"/>
        <v>229031.92768690203</v>
      </c>
      <c r="U66" s="462">
        <f t="shared" si="8"/>
        <v>234099.58404359294</v>
      </c>
      <c r="V66" s="156">
        <f t="shared" si="8"/>
        <v>239281.61459717166</v>
      </c>
    </row>
    <row r="67" spans="1:22" s="45" customFormat="1" x14ac:dyDescent="0.3">
      <c r="A67" s="663"/>
      <c r="B67" s="661"/>
      <c r="C67" s="666"/>
      <c r="D67" s="153" t="s">
        <v>177</v>
      </c>
      <c r="E67" s="504">
        <f>C54</f>
        <v>0.53463964963503652</v>
      </c>
      <c r="F67" s="661">
        <f>D54</f>
        <v>0.30699999999999994</v>
      </c>
      <c r="G67" s="661"/>
      <c r="H67" s="154">
        <f>B42*A31</f>
        <v>0.06</v>
      </c>
      <c r="I67" s="155">
        <f t="shared" ref="I67:N67" si="9">($B$64*$E$67*$H$67)*(C27-$A$34)</f>
        <v>1178368.5290336926</v>
      </c>
      <c r="J67" s="155">
        <f t="shared" si="9"/>
        <v>1203815.0272708507</v>
      </c>
      <c r="K67" s="155">
        <f t="shared" si="9"/>
        <v>1229261.5255080087</v>
      </c>
      <c r="L67" s="155">
        <f t="shared" si="9"/>
        <v>1254708.0237451668</v>
      </c>
      <c r="M67" s="155">
        <f t="shared" si="9"/>
        <v>1280154.521982325</v>
      </c>
      <c r="N67" s="155">
        <f t="shared" si="9"/>
        <v>1305601.0202194827</v>
      </c>
      <c r="O67" s="155">
        <f t="shared" ref="O67:V67" si="10">($C$64*$F$67*$H$67)*(I27-$A$34)</f>
        <v>698332.94664843485</v>
      </c>
      <c r="P67" s="155">
        <f t="shared" si="10"/>
        <v>714838.99936637993</v>
      </c>
      <c r="Q67" s="155">
        <f t="shared" si="10"/>
        <v>731345.052084325</v>
      </c>
      <c r="R67" s="155">
        <f t="shared" si="10"/>
        <v>747851.10480226984</v>
      </c>
      <c r="S67" s="462">
        <f t="shared" si="10"/>
        <v>764357.15752021491</v>
      </c>
      <c r="T67" s="462">
        <f t="shared" si="10"/>
        <v>781253.35333198798</v>
      </c>
      <c r="U67" s="462">
        <f t="shared" si="10"/>
        <v>798539.69223758916</v>
      </c>
      <c r="V67" s="156">
        <f t="shared" si="10"/>
        <v>816216.1742370188</v>
      </c>
    </row>
    <row r="68" spans="1:22" s="49" customFormat="1" ht="108" customHeight="1" x14ac:dyDescent="0.3">
      <c r="A68" s="668" t="s">
        <v>13</v>
      </c>
      <c r="B68" s="656" t="s">
        <v>110</v>
      </c>
      <c r="C68" s="656" t="s">
        <v>111</v>
      </c>
      <c r="D68" s="656" t="s">
        <v>14</v>
      </c>
      <c r="E68" s="653" t="s">
        <v>438</v>
      </c>
      <c r="F68" s="656" t="s">
        <v>436</v>
      </c>
      <c r="G68" s="656" t="s">
        <v>437</v>
      </c>
      <c r="H68" s="656" t="s">
        <v>103</v>
      </c>
      <c r="I68" s="653" t="s">
        <v>62</v>
      </c>
      <c r="J68" s="654"/>
      <c r="K68" s="654"/>
      <c r="L68" s="654"/>
      <c r="M68" s="654"/>
      <c r="N68" s="654"/>
      <c r="O68" s="654"/>
      <c r="P68" s="654"/>
      <c r="Q68" s="654"/>
      <c r="R68" s="654"/>
      <c r="S68" s="654"/>
      <c r="T68" s="654"/>
      <c r="U68" s="654"/>
      <c r="V68" s="655"/>
    </row>
    <row r="69" spans="1:22" s="49" customFormat="1" x14ac:dyDescent="0.3">
      <c r="A69" s="668"/>
      <c r="B69" s="656"/>
      <c r="C69" s="656"/>
      <c r="D69" s="656"/>
      <c r="E69" s="650"/>
      <c r="F69" s="656"/>
      <c r="G69" s="656"/>
      <c r="H69" s="656"/>
      <c r="I69" s="501">
        <v>2005</v>
      </c>
      <c r="J69" s="501">
        <v>2006</v>
      </c>
      <c r="K69" s="501">
        <v>2007</v>
      </c>
      <c r="L69" s="501">
        <v>2008</v>
      </c>
      <c r="M69" s="501">
        <v>2009</v>
      </c>
      <c r="N69" s="501">
        <v>2010</v>
      </c>
      <c r="O69" s="501">
        <v>2011</v>
      </c>
      <c r="P69" s="501">
        <v>2012</v>
      </c>
      <c r="Q69" s="501">
        <v>2013</v>
      </c>
      <c r="R69" s="501">
        <v>2014</v>
      </c>
      <c r="S69" s="513">
        <v>2015</v>
      </c>
      <c r="T69" s="513">
        <v>2016</v>
      </c>
      <c r="U69" s="513">
        <v>2017</v>
      </c>
      <c r="V69" s="452">
        <v>2018</v>
      </c>
    </row>
    <row r="70" spans="1:22" s="45" customFormat="1" ht="31.2" x14ac:dyDescent="0.3">
      <c r="A70" s="663" t="s">
        <v>109</v>
      </c>
      <c r="B70" s="661">
        <f>B58</f>
        <v>0.24809862279050052</v>
      </c>
      <c r="C70" s="666">
        <f>C58</f>
        <v>0.27375483024011382</v>
      </c>
      <c r="D70" s="153" t="s">
        <v>63</v>
      </c>
      <c r="E70" s="510">
        <f>C53*'STP status'!H20</f>
        <v>9.7875912408759119E-2</v>
      </c>
      <c r="F70" s="472">
        <f>D53*'STP status'!K20</f>
        <v>6.5971316818774894E-3</v>
      </c>
      <c r="G70" s="472">
        <f>D53*'STP status'!N20</f>
        <v>5.1897435897435895E-2</v>
      </c>
      <c r="H70" s="154">
        <f>B41*A31</f>
        <v>0.3</v>
      </c>
      <c r="I70" s="155">
        <f t="shared" ref="I70:N70" si="11">($B$70*$E$70*$H$70)*(C23-$A$34)</f>
        <v>146280.13659237875</v>
      </c>
      <c r="J70" s="155">
        <f t="shared" si="11"/>
        <v>149439.01019279784</v>
      </c>
      <c r="K70" s="155">
        <f t="shared" si="11"/>
        <v>152597.88379321696</v>
      </c>
      <c r="L70" s="155">
        <f t="shared" si="11"/>
        <v>155756.75739363607</v>
      </c>
      <c r="M70" s="155">
        <f t="shared" si="11"/>
        <v>158915.63099405513</v>
      </c>
      <c r="N70" s="155">
        <f t="shared" si="11"/>
        <v>162074.50459447422</v>
      </c>
      <c r="O70" s="155">
        <f>($C$70*$F$70*$H$70)*(I23-$A$34)</f>
        <v>31765.759698097849</v>
      </c>
      <c r="P70" s="155">
        <f>($C$70*$F$70*$H$70)*(J23-$A$34)</f>
        <v>32516.586802445167</v>
      </c>
      <c r="Q70" s="155">
        <f>($C$70*$F$70*$H$70)*(K23-$A$34)</f>
        <v>33267.413906792492</v>
      </c>
      <c r="R70" s="155">
        <f>($C$70*$F$70*$H$70)*(L23-$A$34)</f>
        <v>34018.241011139806</v>
      </c>
      <c r="S70" s="462">
        <f>($C$70*$F$70*$H$70)*(M23-$A$34)</f>
        <v>34769.06811548712</v>
      </c>
      <c r="T70" s="462">
        <f>($C$70*$G$70*$H$70)*(N23-$A$34)</f>
        <v>279562.78407668491</v>
      </c>
      <c r="U70" s="462">
        <f>($C$70*$G$70*$H$70)*(O23-$A$34)</f>
        <v>285748.50732552895</v>
      </c>
      <c r="V70" s="156">
        <f>($C$70*$G$70*$H$70)*(P23-$A$34)</f>
        <v>292073.83892169554</v>
      </c>
    </row>
    <row r="71" spans="1:22" s="45" customFormat="1" ht="31.2" x14ac:dyDescent="0.3">
      <c r="A71" s="663"/>
      <c r="B71" s="661"/>
      <c r="C71" s="666"/>
      <c r="D71" s="153" t="s">
        <v>64</v>
      </c>
      <c r="E71" s="511">
        <f>(C53-E70)*'STP status'!G20</f>
        <v>0</v>
      </c>
      <c r="F71" s="479">
        <f>(D53-F70)*'STP status'!J20</f>
        <v>3.298565840938722E-2</v>
      </c>
      <c r="G71" s="464">
        <f>(D53-G70)*'STP status'!M20</f>
        <v>9.0586740586740579E-3</v>
      </c>
      <c r="H71" s="154">
        <f>B38*A31</f>
        <v>0.48</v>
      </c>
      <c r="I71" s="155">
        <f t="shared" ref="I71:N71" si="12">($B$70*$E$71*$H$71)*(C23-$A$34)</f>
        <v>0</v>
      </c>
      <c r="J71" s="155">
        <f t="shared" si="12"/>
        <v>0</v>
      </c>
      <c r="K71" s="155">
        <f t="shared" si="12"/>
        <v>0</v>
      </c>
      <c r="L71" s="155">
        <f t="shared" si="12"/>
        <v>0</v>
      </c>
      <c r="M71" s="155">
        <f t="shared" si="12"/>
        <v>0</v>
      </c>
      <c r="N71" s="155">
        <f t="shared" si="12"/>
        <v>0</v>
      </c>
      <c r="O71" s="155">
        <f>($C$70*$F$71*$H$71)*(I23-$A$34)</f>
        <v>254126.07758478107</v>
      </c>
      <c r="P71" s="155">
        <f>($C$70*$F$71*$H$71)*(J23-$A$34)</f>
        <v>260132.69441955956</v>
      </c>
      <c r="Q71" s="155">
        <f>($C$70*$F$71*$H$71)*(K23-$A$34)</f>
        <v>266139.31125433807</v>
      </c>
      <c r="R71" s="155">
        <f>($C$70*$F$71*$H$71)*(L23-$A$34)</f>
        <v>272145.92808911658</v>
      </c>
      <c r="S71" s="462">
        <f>($C$70*$F$71*$H$71)*(M23-$A$34)</f>
        <v>278152.54492389504</v>
      </c>
      <c r="T71" s="462">
        <f>($C$70*$G$71*$H$71)*(N23-$A$34)</f>
        <v>78076.092850245317</v>
      </c>
      <c r="U71" s="462">
        <f>($C$70*$G$71*$H$71)*(O23-$A$34)</f>
        <v>79803.637181003563</v>
      </c>
      <c r="V71" s="156">
        <f>($C$70*$G$71*$H$71)*(P23-$A$34)</f>
        <v>81570.171230383436</v>
      </c>
    </row>
    <row r="72" spans="1:22" s="45" customFormat="1" ht="31.8" thickBot="1" x14ac:dyDescent="0.35">
      <c r="A72" s="664"/>
      <c r="B72" s="665"/>
      <c r="C72" s="667"/>
      <c r="D72" s="159" t="s">
        <v>105</v>
      </c>
      <c r="E72" s="512">
        <f>(C53-E70)*'STP status'!F20</f>
        <v>0</v>
      </c>
      <c r="F72" s="480">
        <f>(D53-F70)*'STP status'!I20</f>
        <v>0.21341720990873525</v>
      </c>
      <c r="G72" s="481">
        <f>(D53-G70)*'STP status'!L20</f>
        <v>0.19204389004389005</v>
      </c>
      <c r="H72" s="160">
        <f>B39*A31</f>
        <v>0.18</v>
      </c>
      <c r="I72" s="161">
        <f t="shared" ref="I72:N72" si="13">($B$70*$E$72*$H$72)*(C23-$A$34)</f>
        <v>0</v>
      </c>
      <c r="J72" s="161">
        <f t="shared" si="13"/>
        <v>0</v>
      </c>
      <c r="K72" s="161">
        <f t="shared" si="13"/>
        <v>0</v>
      </c>
      <c r="L72" s="161">
        <f t="shared" si="13"/>
        <v>0</v>
      </c>
      <c r="M72" s="161">
        <f t="shared" si="13"/>
        <v>0</v>
      </c>
      <c r="N72" s="161">
        <f t="shared" si="13"/>
        <v>0</v>
      </c>
      <c r="O72" s="161">
        <f>($C$70*$F$72*$H$72)*(I23-$A$34)</f>
        <v>616573.39574007492</v>
      </c>
      <c r="P72" s="161">
        <f>($C$70*$F$72*$H$72)*(J23-$A$34)</f>
        <v>631146.94983545621</v>
      </c>
      <c r="Q72" s="161">
        <f>($C$70*$F$72*$H$72)*(K23-$A$34)</f>
        <v>645720.50393083761</v>
      </c>
      <c r="R72" s="161">
        <f>($C$70*$F$72*$H$72)*(L23-$A$34)</f>
        <v>660294.05802621902</v>
      </c>
      <c r="S72" s="463">
        <f>($C$70*$F$72*$H$72)*(M23-$A$34)</f>
        <v>674867.61212160019</v>
      </c>
      <c r="T72" s="463">
        <f>($C$70*$G$72*$H$72)*(N23-$A$34)</f>
        <v>620704.93815945042</v>
      </c>
      <c r="U72" s="463">
        <f>($C$70*$G$72*$H$72)*(O23-$A$34)</f>
        <v>634438.91558897845</v>
      </c>
      <c r="V72" s="162">
        <f>($C$70*$G$72*$H$72)*(P23-$A$34)</f>
        <v>648482.86128154839</v>
      </c>
    </row>
    <row r="73" spans="1:22" s="45" customFormat="1" x14ac:dyDescent="0.3">
      <c r="A73" s="131"/>
      <c r="B73" s="47"/>
      <c r="C73" s="47"/>
      <c r="D73" s="47"/>
      <c r="E73" s="324"/>
      <c r="F73" s="48"/>
      <c r="G73" s="476"/>
      <c r="H73" s="48"/>
      <c r="I73" s="48"/>
      <c r="J73" s="48"/>
    </row>
    <row r="74" spans="1:22" s="114" customFormat="1" x14ac:dyDescent="0.3">
      <c r="A74" s="68"/>
      <c r="B74" s="56"/>
      <c r="C74" s="56"/>
      <c r="D74" s="56"/>
      <c r="E74" s="56"/>
      <c r="F74" s="113"/>
      <c r="G74" s="113"/>
      <c r="H74" s="113"/>
      <c r="I74" s="113"/>
      <c r="J74" s="113"/>
    </row>
    <row r="75" spans="1:22" ht="47.25" customHeight="1" x14ac:dyDescent="0.3">
      <c r="A75" s="656" t="s">
        <v>357</v>
      </c>
      <c r="B75" s="656"/>
      <c r="C75" s="392">
        <v>2005</v>
      </c>
      <c r="D75" s="392">
        <v>2006</v>
      </c>
      <c r="E75" s="501">
        <v>2007</v>
      </c>
      <c r="F75" s="501">
        <v>2008</v>
      </c>
      <c r="G75" s="501">
        <v>2009</v>
      </c>
      <c r="H75" s="501">
        <v>2010</v>
      </c>
      <c r="I75" s="501">
        <v>2011</v>
      </c>
      <c r="J75" s="501">
        <v>2012</v>
      </c>
      <c r="K75" s="501">
        <v>2013</v>
      </c>
      <c r="L75" s="501">
        <v>2014</v>
      </c>
      <c r="M75" s="513">
        <v>2015</v>
      </c>
      <c r="N75" s="513">
        <v>2016</v>
      </c>
      <c r="O75" s="501">
        <v>2017</v>
      </c>
      <c r="P75" s="513">
        <v>2018</v>
      </c>
      <c r="Q75" s="485"/>
    </row>
    <row r="76" spans="1:22" x14ac:dyDescent="0.3">
      <c r="A76" s="393"/>
      <c r="B76" s="394"/>
      <c r="C76" s="395">
        <f>(SUM(I64:I67)+SUM(I70:I72))/10^3</f>
        <v>3593.538959032046</v>
      </c>
      <c r="D76" s="395">
        <f>(SUM(J64:J67)+SUM(J70:J72))/10^3</f>
        <v>3671.1403040553682</v>
      </c>
      <c r="E76" s="395">
        <f>(SUM(K64:K67)+SUM(K70:K72))/10^3</f>
        <v>3748.7416490786904</v>
      </c>
      <c r="F76" s="395">
        <f t="shared" ref="F76:N76" si="14">(SUM(L64:L67)+SUM(L70:L72))/10^3</f>
        <v>3826.3429941020117</v>
      </c>
      <c r="G76" s="395">
        <f t="shared" si="14"/>
        <v>3903.944339125334</v>
      </c>
      <c r="H76" s="395">
        <f t="shared" si="14"/>
        <v>3981.5456841486553</v>
      </c>
      <c r="I76" s="395">
        <f t="shared" si="14"/>
        <v>6213.8900878245686</v>
      </c>
      <c r="J76" s="395">
        <f t="shared" si="14"/>
        <v>6360.7638646747173</v>
      </c>
      <c r="K76" s="395">
        <f t="shared" si="14"/>
        <v>6507.6376415248651</v>
      </c>
      <c r="L76" s="395">
        <f t="shared" si="14"/>
        <v>6654.5114183750102</v>
      </c>
      <c r="M76" s="395">
        <f t="shared" si="14"/>
        <v>6801.3851952251589</v>
      </c>
      <c r="N76" s="395">
        <f t="shared" si="14"/>
        <v>6920.4499389632274</v>
      </c>
      <c r="O76" s="395">
        <f>(SUM(U64:U67)+SUM(U70:U72))/10^3</f>
        <v>7073.5747127820623</v>
      </c>
      <c r="P76" s="395">
        <f>(SUM(V64:V67)+SUM(V70:V72))/10^3</f>
        <v>7230.1554279269149</v>
      </c>
      <c r="Q76" s="522"/>
    </row>
    <row r="77" spans="1:22" x14ac:dyDescent="0.3">
      <c r="A77" s="68"/>
      <c r="B77" s="69"/>
      <c r="C77" s="410"/>
      <c r="D77" s="69"/>
      <c r="E77" s="120"/>
      <c r="F77" s="121"/>
      <c r="G77" s="121"/>
      <c r="H77" s="121"/>
      <c r="I77" s="121"/>
      <c r="Q77" s="55"/>
    </row>
    <row r="78" spans="1:22" ht="47.25" customHeight="1" x14ac:dyDescent="0.3">
      <c r="A78" s="656" t="s">
        <v>112</v>
      </c>
      <c r="B78" s="656"/>
      <c r="C78" s="392">
        <v>2005</v>
      </c>
      <c r="D78" s="392">
        <v>2006</v>
      </c>
      <c r="E78" s="501">
        <v>2007</v>
      </c>
      <c r="F78" s="501">
        <v>2008</v>
      </c>
      <c r="G78" s="501">
        <v>2009</v>
      </c>
      <c r="H78" s="501">
        <v>2010</v>
      </c>
      <c r="I78" s="501">
        <v>2011</v>
      </c>
      <c r="J78" s="501">
        <v>2012</v>
      </c>
      <c r="K78" s="501">
        <v>2013</v>
      </c>
      <c r="L78" s="501">
        <v>2014</v>
      </c>
      <c r="M78" s="513">
        <v>2015</v>
      </c>
      <c r="N78" s="513">
        <v>2016</v>
      </c>
      <c r="O78" s="501">
        <v>2017</v>
      </c>
      <c r="P78" s="513">
        <v>2018</v>
      </c>
      <c r="Q78" s="485"/>
    </row>
    <row r="79" spans="1:22" x14ac:dyDescent="0.3">
      <c r="A79" s="393"/>
      <c r="B79" s="394"/>
      <c r="C79" s="395">
        <f t="shared" ref="C79:P79" si="15">C76*21</f>
        <v>75464.318139672963</v>
      </c>
      <c r="D79" s="395">
        <f t="shared" si="15"/>
        <v>77093.946385162737</v>
      </c>
      <c r="E79" s="395">
        <f t="shared" si="15"/>
        <v>78723.574630652496</v>
      </c>
      <c r="F79" s="395">
        <f t="shared" si="15"/>
        <v>80353.202876142241</v>
      </c>
      <c r="G79" s="395">
        <f t="shared" si="15"/>
        <v>81982.831121632014</v>
      </c>
      <c r="H79" s="395">
        <f t="shared" si="15"/>
        <v>83612.459367121759</v>
      </c>
      <c r="I79" s="395">
        <f t="shared" si="15"/>
        <v>130491.69184431594</v>
      </c>
      <c r="J79" s="395">
        <f t="shared" si="15"/>
        <v>133576.04115816907</v>
      </c>
      <c r="K79" s="395">
        <f t="shared" si="15"/>
        <v>136660.39047202218</v>
      </c>
      <c r="L79" s="395">
        <f t="shared" si="15"/>
        <v>139744.73978587522</v>
      </c>
      <c r="M79" s="395">
        <f t="shared" si="15"/>
        <v>142829.08909972833</v>
      </c>
      <c r="N79" s="395">
        <f t="shared" si="15"/>
        <v>145329.44871822777</v>
      </c>
      <c r="O79" s="395">
        <f t="shared" si="15"/>
        <v>148545.06896842332</v>
      </c>
      <c r="P79" s="395">
        <f t="shared" si="15"/>
        <v>151833.2639864652</v>
      </c>
    </row>
    <row r="81" spans="2:5" x14ac:dyDescent="0.3">
      <c r="B81" s="57"/>
      <c r="C81" s="367"/>
      <c r="D81" s="57"/>
      <c r="E81" s="57"/>
    </row>
    <row r="82" spans="2:5" x14ac:dyDescent="0.3">
      <c r="B82" s="57"/>
      <c r="C82" s="124"/>
      <c r="D82" s="124"/>
      <c r="E82" s="124"/>
    </row>
    <row r="83" spans="2:5" x14ac:dyDescent="0.3">
      <c r="B83" s="57"/>
      <c r="C83" s="124"/>
      <c r="D83" s="124"/>
      <c r="E83" s="124"/>
    </row>
  </sheetData>
  <mergeCells count="33">
    <mergeCell ref="A33:B33"/>
    <mergeCell ref="A48:D48"/>
    <mergeCell ref="A50:A54"/>
    <mergeCell ref="A61:B61"/>
    <mergeCell ref="A62:A63"/>
    <mergeCell ref="B62:B63"/>
    <mergeCell ref="C62:C63"/>
    <mergeCell ref="D62:D63"/>
    <mergeCell ref="E62:E63"/>
    <mergeCell ref="F62:G63"/>
    <mergeCell ref="H62:H63"/>
    <mergeCell ref="I62:V62"/>
    <mergeCell ref="A64:A67"/>
    <mergeCell ref="B64:B67"/>
    <mergeCell ref="C64:C67"/>
    <mergeCell ref="F64:G64"/>
    <mergeCell ref="F65:G65"/>
    <mergeCell ref="F66:G66"/>
    <mergeCell ref="F67:G67"/>
    <mergeCell ref="F68:F69"/>
    <mergeCell ref="G68:G69"/>
    <mergeCell ref="A78:B78"/>
    <mergeCell ref="H68:H69"/>
    <mergeCell ref="I68:V68"/>
    <mergeCell ref="A70:A72"/>
    <mergeCell ref="B70:B72"/>
    <mergeCell ref="C70:C72"/>
    <mergeCell ref="A75:B75"/>
    <mergeCell ref="A68:A69"/>
    <mergeCell ref="B68:B69"/>
    <mergeCell ref="C68:C69"/>
    <mergeCell ref="D68:D69"/>
    <mergeCell ref="E68:E69"/>
  </mergeCells>
  <pageMargins left="0.25" right="0.25" top="0.75" bottom="0.75" header="0.3" footer="0.3"/>
  <pageSetup paperSize="9" scale="35" fitToHeight="0" orientation="landscape"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5"/>
  <dimension ref="A1:J53"/>
  <sheetViews>
    <sheetView tabSelected="1" topLeftCell="A28" zoomScaleNormal="100" workbookViewId="0">
      <selection activeCell="A44" sqref="A44:E44"/>
    </sheetView>
  </sheetViews>
  <sheetFormatPr defaultColWidth="9.33203125" defaultRowHeight="13.8" x14ac:dyDescent="0.25"/>
  <cols>
    <col min="1" max="1" width="31.44140625" style="171" bestFit="1" customWidth="1"/>
    <col min="2" max="2" width="11.33203125" style="171" customWidth="1"/>
    <col min="3" max="3" width="11.33203125" style="171" bestFit="1" customWidth="1"/>
    <col min="4" max="4" width="11.33203125" style="171" customWidth="1"/>
    <col min="5" max="5" width="11.33203125" style="171" bestFit="1" customWidth="1"/>
    <col min="6" max="9" width="9.33203125" style="171"/>
    <col min="10" max="10" width="20.5546875" style="171" bestFit="1" customWidth="1"/>
    <col min="11" max="213" width="9.33203125" style="171"/>
    <col min="214" max="214" width="31.44140625" style="171" bestFit="1" customWidth="1"/>
    <col min="215" max="215" width="9.33203125" style="171"/>
    <col min="216" max="216" width="10.33203125" style="171" customWidth="1"/>
    <col min="217" max="16384" width="9.33203125" style="171"/>
  </cols>
  <sheetData>
    <row r="1" spans="1:9" x14ac:dyDescent="0.25">
      <c r="A1" s="170" t="s">
        <v>329</v>
      </c>
    </row>
    <row r="2" spans="1:9" x14ac:dyDescent="0.25">
      <c r="A2" s="252"/>
    </row>
    <row r="3" spans="1:9" ht="39" customHeight="1" x14ac:dyDescent="0.3">
      <c r="A3" s="411" t="s">
        <v>116</v>
      </c>
      <c r="B3" s="588" t="s">
        <v>171</v>
      </c>
      <c r="C3" s="588"/>
      <c r="D3" s="588" t="s">
        <v>172</v>
      </c>
      <c r="E3" s="588"/>
    </row>
    <row r="4" spans="1:9" ht="15.6" x14ac:dyDescent="0.25">
      <c r="A4" s="412"/>
      <c r="B4" s="413" t="s">
        <v>97</v>
      </c>
      <c r="C4" s="414" t="s">
        <v>173</v>
      </c>
      <c r="D4" s="413" t="s">
        <v>97</v>
      </c>
      <c r="E4" s="414" t="s">
        <v>173</v>
      </c>
      <c r="G4" s="222"/>
      <c r="H4" s="222"/>
      <c r="I4" s="222"/>
    </row>
    <row r="5" spans="1:9" ht="15.6" x14ac:dyDescent="0.3">
      <c r="A5" s="415" t="s">
        <v>135</v>
      </c>
      <c r="B5" s="416">
        <v>0.62297644916588057</v>
      </c>
      <c r="C5" s="416">
        <v>0.37702355083411943</v>
      </c>
      <c r="D5" s="416">
        <v>0.6737404254363305</v>
      </c>
      <c r="E5" s="416">
        <v>0.32625957456366944</v>
      </c>
      <c r="F5" s="224"/>
    </row>
    <row r="6" spans="1:9" ht="15.6" x14ac:dyDescent="0.3">
      <c r="A6" s="417" t="s">
        <v>136</v>
      </c>
      <c r="B6" s="416">
        <v>0.66636538465471884</v>
      </c>
      <c r="C6" s="416">
        <v>0.3336346153452811</v>
      </c>
      <c r="D6" s="416">
        <v>0.72695265596813285</v>
      </c>
      <c r="E6" s="416">
        <v>0.27304734403186709</v>
      </c>
    </row>
    <row r="7" spans="1:9" ht="15.6" x14ac:dyDescent="0.3">
      <c r="A7" s="417" t="s">
        <v>137</v>
      </c>
      <c r="B7" s="418">
        <v>0.77064189684814999</v>
      </c>
      <c r="C7" s="418">
        <v>0.22935810315185004</v>
      </c>
      <c r="D7" s="418">
        <v>0.79245205689054687</v>
      </c>
      <c r="E7" s="418">
        <v>0.2075479431094531</v>
      </c>
    </row>
    <row r="8" spans="1:9" ht="15.6" x14ac:dyDescent="0.3">
      <c r="A8" s="417" t="s">
        <v>138</v>
      </c>
      <c r="B8" s="418">
        <v>0.85904628070316669</v>
      </c>
      <c r="C8" s="418">
        <v>0.14095371929683337</v>
      </c>
      <c r="D8" s="418">
        <v>0.87097460609296506</v>
      </c>
      <c r="E8" s="418">
        <v>0.12902539390703496</v>
      </c>
    </row>
    <row r="9" spans="1:9" ht="15.6" x14ac:dyDescent="0.3">
      <c r="A9" s="417" t="s">
        <v>139</v>
      </c>
      <c r="B9" s="418">
        <v>0.88705016429865546</v>
      </c>
      <c r="C9" s="418">
        <v>0.11294983570134452</v>
      </c>
      <c r="D9" s="418">
        <v>0.8953981209469678</v>
      </c>
      <c r="E9" s="418">
        <v>0.10460187905303214</v>
      </c>
    </row>
    <row r="10" spans="1:9" ht="15.6" x14ac:dyDescent="0.3">
      <c r="A10" s="417" t="s">
        <v>140</v>
      </c>
      <c r="B10" s="418">
        <v>2.7467904685205363E-2</v>
      </c>
      <c r="C10" s="418">
        <v>0.97253209531479468</v>
      </c>
      <c r="D10" s="418">
        <v>0.1022833889422463</v>
      </c>
      <c r="E10" s="418">
        <v>0.89771550073004047</v>
      </c>
    </row>
    <row r="11" spans="1:9" ht="15.6" x14ac:dyDescent="0.3">
      <c r="A11" s="417" t="s">
        <v>141</v>
      </c>
      <c r="B11" s="418">
        <v>0.76757913561679969</v>
      </c>
      <c r="C11" s="418">
        <v>0.23242086438320031</v>
      </c>
      <c r="D11" s="418">
        <v>0.79908867334494815</v>
      </c>
      <c r="E11" s="418">
        <v>0.20091132665505188</v>
      </c>
    </row>
    <row r="12" spans="1:9" ht="15.6" x14ac:dyDescent="0.3">
      <c r="A12" s="419" t="s">
        <v>142</v>
      </c>
      <c r="B12" s="420">
        <v>0.53275879999999998</v>
      </c>
      <c r="C12" s="420">
        <v>0.46724120000000002</v>
      </c>
      <c r="D12" s="420">
        <v>0.7711325</v>
      </c>
      <c r="E12" s="420">
        <v>0.2288675</v>
      </c>
      <c r="F12" s="226"/>
    </row>
    <row r="13" spans="1:9" ht="15.6" x14ac:dyDescent="0.3">
      <c r="A13" s="419" t="s">
        <v>143</v>
      </c>
      <c r="B13" s="420">
        <v>0.24829080000000001</v>
      </c>
      <c r="C13" s="420">
        <v>0.75170919999999997</v>
      </c>
      <c r="D13" s="420">
        <v>0.63750600000000002</v>
      </c>
      <c r="E13" s="420">
        <v>0.36249399999999998</v>
      </c>
      <c r="F13" s="226"/>
    </row>
    <row r="14" spans="1:9" ht="15.6" x14ac:dyDescent="0.3">
      <c r="A14" s="417" t="s">
        <v>144</v>
      </c>
      <c r="B14" s="418">
        <v>2.4960893060084022E-2</v>
      </c>
      <c r="C14" s="418">
        <v>0.97503910693991602</v>
      </c>
      <c r="D14" s="418">
        <v>6.820883885333584E-2</v>
      </c>
      <c r="E14" s="418">
        <v>0.93179116114666416</v>
      </c>
    </row>
    <row r="15" spans="1:9" ht="15.6" x14ac:dyDescent="0.3">
      <c r="A15" s="417" t="s">
        <v>145</v>
      </c>
      <c r="B15" s="418">
        <v>0.37827492466807677</v>
      </c>
      <c r="C15" s="418">
        <v>0.62172507533192323</v>
      </c>
      <c r="D15" s="418">
        <v>0.502416767334388</v>
      </c>
      <c r="E15" s="418">
        <v>0.497583232665612</v>
      </c>
    </row>
    <row r="16" spans="1:9" ht="15.6" x14ac:dyDescent="0.3">
      <c r="A16" s="417" t="s">
        <v>146</v>
      </c>
      <c r="B16" s="418">
        <v>0.57403682666020206</v>
      </c>
      <c r="C16" s="418">
        <v>0.42596317333979794</v>
      </c>
      <c r="D16" s="418">
        <v>0.62640872197216801</v>
      </c>
      <c r="E16" s="418">
        <v>0.37359127802783199</v>
      </c>
    </row>
    <row r="17" spans="1:5" ht="15.6" x14ac:dyDescent="0.3">
      <c r="A17" s="417" t="s">
        <v>147</v>
      </c>
      <c r="B17" s="418">
        <v>0.65121920779164533</v>
      </c>
      <c r="C17" s="418">
        <v>0.34878079220835467</v>
      </c>
      <c r="D17" s="418">
        <v>0.71078599681695964</v>
      </c>
      <c r="E17" s="418">
        <v>0.28921400318304036</v>
      </c>
    </row>
    <row r="18" spans="1:5" ht="15.6" x14ac:dyDescent="0.3">
      <c r="A18" s="417" t="s">
        <v>148</v>
      </c>
      <c r="B18" s="418">
        <v>0.89969527730813814</v>
      </c>
      <c r="C18" s="418">
        <v>0.10030472269186182</v>
      </c>
      <c r="D18" s="418">
        <v>0.90200875302324812</v>
      </c>
      <c r="E18" s="418">
        <v>9.7991246976751836E-2</v>
      </c>
    </row>
    <row r="19" spans="1:5" ht="15.6" x14ac:dyDescent="0.3">
      <c r="A19" s="417" t="s">
        <v>149</v>
      </c>
      <c r="B19" s="418">
        <v>0.72624516975988618</v>
      </c>
      <c r="C19" s="418">
        <v>0.27375483024011382</v>
      </c>
      <c r="D19" s="418">
        <v>0.75190137720949946</v>
      </c>
      <c r="E19" s="418">
        <v>0.24809862279050052</v>
      </c>
    </row>
    <row r="20" spans="1:5" ht="15.6" x14ac:dyDescent="0.3">
      <c r="A20" s="417" t="s">
        <v>150</v>
      </c>
      <c r="B20" s="418">
        <v>0.75951774053057985</v>
      </c>
      <c r="C20" s="418">
        <v>0.24048225946942012</v>
      </c>
      <c r="D20" s="418">
        <v>0.7775633104477877</v>
      </c>
      <c r="E20" s="418">
        <v>0.22243668955221232</v>
      </c>
    </row>
    <row r="21" spans="1:5" ht="15.6" x14ac:dyDescent="0.3">
      <c r="A21" s="417" t="s">
        <v>151</v>
      </c>
      <c r="B21" s="418">
        <v>0.61329327853173377</v>
      </c>
      <c r="C21" s="418">
        <v>0.38670672146826623</v>
      </c>
      <c r="D21" s="418">
        <v>0.66014497632021396</v>
      </c>
      <c r="E21" s="418">
        <v>0.33985502367978604</v>
      </c>
    </row>
    <row r="22" spans="1:5" ht="15.6" x14ac:dyDescent="0.3">
      <c r="A22" s="417" t="s">
        <v>152</v>
      </c>
      <c r="B22" s="418">
        <v>0.52299296825207853</v>
      </c>
      <c r="C22" s="418">
        <v>0.47700703174792142</v>
      </c>
      <c r="D22" s="418">
        <v>0.74037159954215548</v>
      </c>
      <c r="E22" s="418">
        <v>0.25962840045784458</v>
      </c>
    </row>
    <row r="23" spans="1:5" ht="15.6" x14ac:dyDescent="0.3">
      <c r="A23" s="417" t="s">
        <v>153</v>
      </c>
      <c r="B23" s="418">
        <v>0.21933212352457618</v>
      </c>
      <c r="C23" s="418">
        <v>0.78066787647542379</v>
      </c>
      <c r="D23" s="418">
        <v>0.55536685902720528</v>
      </c>
      <c r="E23" s="418">
        <v>0.44463314097279472</v>
      </c>
    </row>
    <row r="24" spans="1:5" ht="15.6" x14ac:dyDescent="0.3">
      <c r="A24" s="417" t="s">
        <v>154</v>
      </c>
      <c r="B24" s="418">
        <v>0.72366395720346188</v>
      </c>
      <c r="C24" s="418">
        <v>0.27633604279653812</v>
      </c>
      <c r="D24" s="418">
        <v>0.73541560756679636</v>
      </c>
      <c r="E24" s="418">
        <v>0.26458439243320364</v>
      </c>
    </row>
    <row r="25" spans="1:5" ht="15.6" x14ac:dyDescent="0.3">
      <c r="A25" s="417" t="s">
        <v>155</v>
      </c>
      <c r="B25" s="418">
        <v>0.54777699103228494</v>
      </c>
      <c r="C25" s="418">
        <v>0.45222300896771506</v>
      </c>
      <c r="D25" s="418">
        <v>0.57574770336082493</v>
      </c>
      <c r="E25" s="418">
        <v>0.42425229663917513</v>
      </c>
    </row>
    <row r="26" spans="1:5" ht="15.6" x14ac:dyDescent="0.3">
      <c r="A26" s="417" t="s">
        <v>156</v>
      </c>
      <c r="B26" s="418">
        <v>0.67547570602126528</v>
      </c>
      <c r="C26" s="418">
        <v>0.32452429397873472</v>
      </c>
      <c r="D26" s="418">
        <v>0.74891276675141327</v>
      </c>
      <c r="E26" s="418">
        <v>0.25108723324858667</v>
      </c>
    </row>
    <row r="27" spans="1:5" ht="15.6" x14ac:dyDescent="0.3">
      <c r="A27" s="417" t="s">
        <v>157</v>
      </c>
      <c r="B27" s="418">
        <v>0.79930155796189206</v>
      </c>
      <c r="C27" s="418">
        <v>0.20069844203810794</v>
      </c>
      <c r="D27" s="418">
        <v>0.8041630621065351</v>
      </c>
      <c r="E27" s="418">
        <v>0.19583693789346487</v>
      </c>
    </row>
    <row r="28" spans="1:5" ht="15.6" x14ac:dyDescent="0.3">
      <c r="A28" s="417" t="s">
        <v>158</v>
      </c>
      <c r="B28" s="418">
        <v>0.47888454857155355</v>
      </c>
      <c r="C28" s="418">
        <v>0.5211154514284464</v>
      </c>
      <c r="D28" s="418">
        <v>0.50369187449990038</v>
      </c>
      <c r="E28" s="418">
        <v>0.49630812550009962</v>
      </c>
    </row>
    <row r="29" spans="1:5" ht="15.6" x14ac:dyDescent="0.3">
      <c r="A29" s="417" t="s">
        <v>159</v>
      </c>
      <c r="B29" s="418">
        <v>0.71141499983320711</v>
      </c>
      <c r="C29" s="418">
        <v>0.28858500016679284</v>
      </c>
      <c r="D29" s="418">
        <v>0.82774834224104488</v>
      </c>
      <c r="E29" s="418">
        <v>0.17225165775895512</v>
      </c>
    </row>
    <row r="30" spans="1:5" ht="15.6" x14ac:dyDescent="0.3">
      <c r="A30" s="417" t="s">
        <v>160</v>
      </c>
      <c r="B30" s="418">
        <v>0.83314385988084405</v>
      </c>
      <c r="C30" s="418">
        <v>0.166856140119156</v>
      </c>
      <c r="D30" s="418">
        <v>0.85009403700509667</v>
      </c>
      <c r="E30" s="418">
        <v>0.14990596299490336</v>
      </c>
    </row>
    <row r="31" spans="1:5" ht="15.6" x14ac:dyDescent="0.3">
      <c r="A31" s="417" t="s">
        <v>161</v>
      </c>
      <c r="B31" s="418">
        <v>0.31667859286367356</v>
      </c>
      <c r="C31" s="418">
        <v>0.6833214071363265</v>
      </c>
      <c r="D31" s="418">
        <v>0.33430253144420097</v>
      </c>
      <c r="E31" s="418">
        <v>0.66569746855579903</v>
      </c>
    </row>
    <row r="32" spans="1:5" ht="15.6" x14ac:dyDescent="0.3">
      <c r="A32" s="417" t="s">
        <v>162</v>
      </c>
      <c r="B32" s="418">
        <v>0.62516601282801654</v>
      </c>
      <c r="C32" s="418">
        <v>0.37483398717198341</v>
      </c>
      <c r="D32" s="418">
        <v>0.66080252312502663</v>
      </c>
      <c r="E32" s="418">
        <v>0.33919747687497337</v>
      </c>
    </row>
    <row r="33" spans="1:7" ht="15.6" x14ac:dyDescent="0.3">
      <c r="A33" s="417" t="s">
        <v>163</v>
      </c>
      <c r="B33" s="418">
        <v>0.75129870576042457</v>
      </c>
      <c r="C33" s="418">
        <v>0.24870129423957543</v>
      </c>
      <c r="D33" s="418">
        <v>0.76614700770457733</v>
      </c>
      <c r="E33" s="418">
        <v>0.23385299229542267</v>
      </c>
    </row>
    <row r="34" spans="1:7" ht="15.6" x14ac:dyDescent="0.3">
      <c r="A34" s="417" t="s">
        <v>164</v>
      </c>
      <c r="B34" s="418">
        <v>0.74847070885408395</v>
      </c>
      <c r="C34" s="418">
        <v>0.2515292911459161</v>
      </c>
      <c r="D34" s="418">
        <v>0.88930407820268431</v>
      </c>
      <c r="E34" s="418">
        <v>0.11069592179731572</v>
      </c>
    </row>
    <row r="35" spans="1:7" ht="15.6" x14ac:dyDescent="0.3">
      <c r="A35" s="417" t="s">
        <v>165</v>
      </c>
      <c r="B35" s="418">
        <v>0.51602387513387593</v>
      </c>
      <c r="C35" s="418">
        <v>0.48397612486612407</v>
      </c>
      <c r="D35" s="418">
        <v>0.55959139552026993</v>
      </c>
      <c r="E35" s="418">
        <v>0.44040860447973013</v>
      </c>
    </row>
    <row r="36" spans="1:7" ht="15.6" x14ac:dyDescent="0.3">
      <c r="A36" s="419" t="s">
        <v>166</v>
      </c>
      <c r="B36" s="418">
        <v>0.61119999999999997</v>
      </c>
      <c r="C36" s="418">
        <v>0.38879999999999998</v>
      </c>
      <c r="D36" s="418">
        <f>B47</f>
        <v>0.61119999999999997</v>
      </c>
      <c r="E36" s="418">
        <f>B48</f>
        <v>0.38879999999999998</v>
      </c>
      <c r="G36" s="379"/>
    </row>
    <row r="37" spans="1:7" ht="15.6" x14ac:dyDescent="0.3">
      <c r="A37" s="417" t="s">
        <v>167</v>
      </c>
      <c r="B37" s="418">
        <v>0.7383030155553324</v>
      </c>
      <c r="C37" s="418">
        <v>0.26169698444466766</v>
      </c>
      <c r="D37" s="418">
        <v>0.82941063758692402</v>
      </c>
      <c r="E37" s="418">
        <v>0.17058936241307601</v>
      </c>
    </row>
    <row r="38" spans="1:7" ht="15.6" x14ac:dyDescent="0.3">
      <c r="A38" s="417" t="s">
        <v>168</v>
      </c>
      <c r="B38" s="418">
        <v>0.77731574147364602</v>
      </c>
      <c r="C38" s="418">
        <v>0.22268425852635398</v>
      </c>
      <c r="D38" s="418">
        <v>0.79217801406793775</v>
      </c>
      <c r="E38" s="418">
        <v>0.2078219859320623</v>
      </c>
    </row>
    <row r="39" spans="1:7" ht="15.6" x14ac:dyDescent="0.3">
      <c r="A39" s="417" t="s">
        <v>169</v>
      </c>
      <c r="B39" s="418">
        <v>0.69767502269416748</v>
      </c>
      <c r="C39" s="418">
        <v>0.30232497730583252</v>
      </c>
      <c r="D39" s="418">
        <v>0.74331671368440622</v>
      </c>
      <c r="E39" s="418">
        <v>0.25668328631559378</v>
      </c>
    </row>
    <row r="40" spans="1:7" ht="16.2" thickBot="1" x14ac:dyDescent="0.35">
      <c r="A40" s="421" t="s">
        <v>170</v>
      </c>
      <c r="B40" s="418">
        <v>0.68126380050246438</v>
      </c>
      <c r="C40" s="418">
        <v>0.31873619949753557</v>
      </c>
      <c r="D40" s="418">
        <v>0.72027544534196353</v>
      </c>
      <c r="E40" s="418">
        <v>0.27972455465803647</v>
      </c>
    </row>
    <row r="42" spans="1:7" ht="44.25" customHeight="1" x14ac:dyDescent="0.25">
      <c r="A42" s="586" t="s">
        <v>341</v>
      </c>
      <c r="B42" s="586"/>
      <c r="C42" s="586"/>
      <c r="D42" s="586"/>
      <c r="E42" s="586"/>
    </row>
    <row r="43" spans="1:7" ht="58.5" customHeight="1" x14ac:dyDescent="0.25">
      <c r="A43" s="586" t="s">
        <v>446</v>
      </c>
      <c r="B43" s="586"/>
      <c r="C43" s="586"/>
      <c r="D43" s="586"/>
      <c r="E43" s="586"/>
    </row>
    <row r="44" spans="1:7" ht="69" customHeight="1" x14ac:dyDescent="0.25">
      <c r="A44" s="586" t="s">
        <v>325</v>
      </c>
      <c r="B44" s="586"/>
      <c r="C44" s="586"/>
      <c r="D44" s="586"/>
      <c r="E44" s="586"/>
    </row>
    <row r="45" spans="1:7" x14ac:dyDescent="0.25">
      <c r="A45" s="308"/>
      <c r="B45" s="308"/>
      <c r="C45" s="308"/>
      <c r="D45" s="308"/>
      <c r="E45" s="308"/>
    </row>
    <row r="46" spans="1:7" x14ac:dyDescent="0.25">
      <c r="A46" s="170" t="s">
        <v>287</v>
      </c>
    </row>
    <row r="47" spans="1:7" x14ac:dyDescent="0.25">
      <c r="A47" s="228" t="s">
        <v>288</v>
      </c>
      <c r="B47" s="229">
        <v>0.61119999999999997</v>
      </c>
    </row>
    <row r="48" spans="1:7" x14ac:dyDescent="0.25">
      <c r="A48" s="228" t="s">
        <v>289</v>
      </c>
      <c r="B48" s="229">
        <v>0.38879999999999998</v>
      </c>
    </row>
    <row r="49" spans="1:10" x14ac:dyDescent="0.25">
      <c r="A49" s="359"/>
    </row>
    <row r="50" spans="1:10" x14ac:dyDescent="0.25">
      <c r="A50" s="587" t="s">
        <v>342</v>
      </c>
      <c r="B50" s="587"/>
      <c r="C50" s="587"/>
      <c r="D50" s="587"/>
      <c r="E50" s="587"/>
      <c r="F50" s="587"/>
      <c r="G50" s="587"/>
      <c r="H50" s="587"/>
      <c r="I50" s="587"/>
      <c r="J50" s="587"/>
    </row>
    <row r="51" spans="1:10" x14ac:dyDescent="0.25">
      <c r="A51" s="587"/>
      <c r="B51" s="587"/>
      <c r="C51" s="587"/>
      <c r="D51" s="587"/>
      <c r="E51" s="587"/>
      <c r="F51" s="587"/>
      <c r="G51" s="587"/>
      <c r="H51" s="587"/>
      <c r="I51" s="587"/>
      <c r="J51" s="587"/>
    </row>
    <row r="52" spans="1:10" x14ac:dyDescent="0.25">
      <c r="A52" s="586" t="s">
        <v>343</v>
      </c>
      <c r="B52" s="586"/>
      <c r="C52" s="586"/>
      <c r="D52" s="586"/>
      <c r="E52" s="586"/>
    </row>
    <row r="53" spans="1:10" ht="38.25" customHeight="1" x14ac:dyDescent="0.25">
      <c r="A53" s="587" t="s">
        <v>344</v>
      </c>
      <c r="B53" s="587"/>
      <c r="C53" s="587"/>
      <c r="D53" s="587"/>
      <c r="E53" s="587"/>
      <c r="F53" s="587"/>
      <c r="G53" s="587"/>
      <c r="H53" s="587"/>
      <c r="I53" s="587"/>
      <c r="J53" s="587"/>
    </row>
  </sheetData>
  <mergeCells count="8">
    <mergeCell ref="A52:E52"/>
    <mergeCell ref="A53:J53"/>
    <mergeCell ref="B3:C3"/>
    <mergeCell ref="D3:E3"/>
    <mergeCell ref="A42:E42"/>
    <mergeCell ref="A43:E43"/>
    <mergeCell ref="A44:E44"/>
    <mergeCell ref="A50:J51"/>
  </mergeCells>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29">
    <tabColor rgb="FFFFC000"/>
    <pageSetUpPr fitToPage="1"/>
  </sheetPr>
  <dimension ref="A1:X48"/>
  <sheetViews>
    <sheetView zoomScale="85" zoomScaleNormal="85" zoomScalePageLayoutView="80" workbookViewId="0">
      <selection activeCell="B2" sqref="B2"/>
    </sheetView>
  </sheetViews>
  <sheetFormatPr defaultColWidth="8.6640625" defaultRowHeight="15.6" x14ac:dyDescent="0.3"/>
  <cols>
    <col min="1" max="1" width="45.44140625" style="353" customWidth="1"/>
    <col min="2" max="4" width="19.6640625" style="122" customWidth="1"/>
    <col min="5" max="5" width="25.6640625" style="57" customWidth="1"/>
    <col min="6" max="6" width="24.33203125" style="57" customWidth="1"/>
    <col min="7" max="7" width="23" style="57" customWidth="1"/>
    <col min="8" max="8" width="22.33203125" style="57" customWidth="1"/>
    <col min="9" max="9" width="21.6640625" style="57" customWidth="1"/>
    <col min="10" max="10" width="21.33203125" style="57" customWidth="1"/>
    <col min="11" max="11" width="21.44140625" style="57" customWidth="1"/>
    <col min="12" max="12" width="20.6640625" style="57" customWidth="1"/>
    <col min="13" max="13" width="21.6640625" style="57" customWidth="1"/>
    <col min="14" max="16" width="21" style="57" customWidth="1"/>
    <col min="17" max="191" width="8.6640625" style="57"/>
    <col min="192" max="192" width="43.44140625" style="57" customWidth="1"/>
    <col min="193" max="199" width="18.6640625" style="57" customWidth="1"/>
    <col min="200" max="200" width="15.44140625" style="57" customWidth="1"/>
    <col min="201" max="201" width="12.33203125" style="57" customWidth="1"/>
    <col min="202" max="202" width="14.33203125" style="57" customWidth="1"/>
    <col min="203" max="203" width="12.33203125" style="57" customWidth="1"/>
    <col min="204" max="204" width="12.6640625" style="57" customWidth="1"/>
    <col min="205" max="206" width="12.44140625" style="57" customWidth="1"/>
    <col min="207" max="207" width="12.33203125" style="57" customWidth="1"/>
    <col min="208" max="213" width="11.44140625" style="57" bestFit="1" customWidth="1"/>
    <col min="214" max="214" width="13.6640625" style="57" bestFit="1" customWidth="1"/>
    <col min="215" max="219" width="11.44140625" style="57" bestFit="1" customWidth="1"/>
    <col min="220" max="220" width="11.6640625" style="57" customWidth="1"/>
    <col min="221" max="221" width="13.44140625" style="57" bestFit="1" customWidth="1"/>
    <col min="222" max="223" width="11.44140625" style="57" bestFit="1" customWidth="1"/>
    <col min="224" max="224" width="13.6640625" style="57" bestFit="1" customWidth="1"/>
    <col min="225" max="230" width="11.44140625" style="57" bestFit="1" customWidth="1"/>
    <col min="231" max="233" width="11.33203125" style="57" bestFit="1" customWidth="1"/>
    <col min="234" max="234" width="13.6640625" style="57" bestFit="1" customWidth="1"/>
    <col min="235" max="239" width="11.33203125" style="57" bestFit="1" customWidth="1"/>
    <col min="240" max="240" width="13.44140625" style="57" customWidth="1"/>
    <col min="241" max="241" width="11.33203125" style="57" bestFit="1" customWidth="1"/>
    <col min="242" max="242" width="15.33203125" style="57" customWidth="1"/>
    <col min="243" max="243" width="13.33203125" style="57" customWidth="1"/>
    <col min="244" max="244" width="15.6640625" style="57" customWidth="1"/>
    <col min="245" max="245" width="14.6640625" style="57" customWidth="1"/>
    <col min="246" max="246" width="19.33203125" style="57" customWidth="1"/>
    <col min="247" max="247" width="14" style="57" customWidth="1"/>
    <col min="248" max="248" width="15.6640625" style="57" customWidth="1"/>
    <col min="249" max="249" width="17" style="57" customWidth="1"/>
    <col min="250" max="250" width="16.33203125" style="57" customWidth="1"/>
    <col min="251" max="251" width="17.33203125" style="57" customWidth="1"/>
    <col min="252" max="253" width="8.6640625" style="57"/>
    <col min="254" max="254" width="13.6640625" style="57" bestFit="1" customWidth="1"/>
    <col min="255" max="16384" width="8.6640625" style="57"/>
  </cols>
  <sheetData>
    <row r="1" spans="1:24" x14ac:dyDescent="0.3">
      <c r="A1" s="325"/>
      <c r="B1" s="56"/>
      <c r="C1" s="56"/>
      <c r="D1" s="56"/>
      <c r="E1" s="55"/>
      <c r="F1" s="55"/>
      <c r="G1" s="55"/>
      <c r="H1" s="326"/>
      <c r="I1" s="327"/>
      <c r="J1" s="55"/>
    </row>
    <row r="2" spans="1:24" s="63" customFormat="1" x14ac:dyDescent="0.3">
      <c r="A2" s="297" t="s">
        <v>44</v>
      </c>
      <c r="B2" s="59" t="s">
        <v>194</v>
      </c>
      <c r="C2" s="60">
        <v>2005</v>
      </c>
      <c r="D2" s="60">
        <v>2006</v>
      </c>
      <c r="E2" s="60">
        <v>2007</v>
      </c>
      <c r="F2" s="60">
        <v>2008</v>
      </c>
      <c r="G2" s="60">
        <v>2009</v>
      </c>
      <c r="H2" s="60">
        <v>2010</v>
      </c>
      <c r="I2" s="60">
        <v>2011</v>
      </c>
      <c r="J2" s="60">
        <v>2012</v>
      </c>
      <c r="K2" s="60">
        <v>2013</v>
      </c>
      <c r="L2" s="60">
        <v>2014</v>
      </c>
      <c r="M2" s="60">
        <v>2015</v>
      </c>
      <c r="N2" s="60">
        <v>2016</v>
      </c>
      <c r="O2" s="60">
        <v>2017</v>
      </c>
      <c r="P2" s="61">
        <v>2018</v>
      </c>
    </row>
    <row r="3" spans="1:24" s="66" customFormat="1" x14ac:dyDescent="0.3">
      <c r="A3" s="328"/>
      <c r="B3" s="65"/>
      <c r="C3" s="329">
        <f>'Urban population'!G18</f>
        <v>2883279.5999999996</v>
      </c>
      <c r="D3" s="329">
        <f>'Urban population'!H18</f>
        <v>2974939.9999999995</v>
      </c>
      <c r="E3" s="329">
        <f>'Urban population'!I18</f>
        <v>3066600.3999999994</v>
      </c>
      <c r="F3" s="329">
        <f>'Urban population'!J18</f>
        <v>3158260.7999999993</v>
      </c>
      <c r="G3" s="329">
        <f>'Urban population'!K18</f>
        <v>3249921.1999999993</v>
      </c>
      <c r="H3" s="329">
        <f>'Urban population'!L18</f>
        <v>3341581.5999999992</v>
      </c>
      <c r="I3" s="329">
        <f>'Urban population'!M18</f>
        <v>3433242</v>
      </c>
      <c r="J3" s="329">
        <f>'Urban population'!N18</f>
        <v>3558286.7362778438</v>
      </c>
      <c r="K3" s="329">
        <f>'Urban population'!O18</f>
        <v>3683331.4725556877</v>
      </c>
      <c r="L3" s="329">
        <f>'Urban population'!P18</f>
        <v>3808376.2088335315</v>
      </c>
      <c r="M3" s="329">
        <f>'Urban population'!Q18</f>
        <v>3933420.9451113753</v>
      </c>
      <c r="N3" s="329">
        <f>'Urban population'!R18</f>
        <v>4058465.6813892191</v>
      </c>
      <c r="O3" s="329">
        <f>'Urban population'!S18</f>
        <v>4183510.417667063</v>
      </c>
      <c r="P3" s="329">
        <f>'Urban population'!T18</f>
        <v>4308555.1539449068</v>
      </c>
    </row>
    <row r="4" spans="1:24" s="66" customFormat="1" x14ac:dyDescent="0.3">
      <c r="A4" s="331"/>
      <c r="B4" s="69"/>
      <c r="D4" s="69"/>
      <c r="E4" s="67"/>
      <c r="F4" s="67"/>
      <c r="G4" s="67"/>
      <c r="H4" s="67"/>
      <c r="I4" s="67"/>
      <c r="J4" s="332"/>
      <c r="N4" s="380"/>
    </row>
    <row r="5" spans="1:24" s="66" customFormat="1" x14ac:dyDescent="0.3">
      <c r="A5" s="331"/>
      <c r="B5" s="69"/>
      <c r="C5" s="69"/>
      <c r="D5" s="69"/>
      <c r="E5" s="70"/>
      <c r="F5" s="70"/>
      <c r="G5" s="70"/>
      <c r="H5" s="70"/>
      <c r="I5" s="333"/>
      <c r="J5" s="70"/>
      <c r="N5" s="380"/>
    </row>
    <row r="6" spans="1:24" s="66" customFormat="1" x14ac:dyDescent="0.3">
      <c r="A6" s="297" t="s">
        <v>45</v>
      </c>
      <c r="B6" s="59" t="s">
        <v>46</v>
      </c>
      <c r="C6" s="60">
        <v>2005</v>
      </c>
      <c r="D6" s="60">
        <v>2006</v>
      </c>
      <c r="E6" s="60">
        <v>2007</v>
      </c>
      <c r="F6" s="60">
        <v>2008</v>
      </c>
      <c r="G6" s="60">
        <v>2009</v>
      </c>
      <c r="H6" s="60">
        <v>2010</v>
      </c>
      <c r="I6" s="60">
        <v>2011</v>
      </c>
      <c r="J6" s="60">
        <v>2012</v>
      </c>
      <c r="K6" s="60">
        <v>2013</v>
      </c>
      <c r="L6" s="60">
        <v>2014</v>
      </c>
      <c r="M6" s="60">
        <v>2015</v>
      </c>
      <c r="N6" s="60">
        <v>2016</v>
      </c>
      <c r="O6" s="60">
        <v>2017</v>
      </c>
      <c r="P6" s="61">
        <v>2018</v>
      </c>
    </row>
    <row r="7" spans="1:24" s="66" customFormat="1" x14ac:dyDescent="0.3">
      <c r="A7" s="328"/>
      <c r="B7" s="65"/>
      <c r="C7" s="313">
        <f>'Protein intake'!$B$22/1000*365</f>
        <v>22.338000000000001</v>
      </c>
      <c r="D7" s="313">
        <f>'Protein intake'!$B$22/1000*365</f>
        <v>22.338000000000001</v>
      </c>
      <c r="E7" s="313">
        <f>'Protein intake'!$B$22/1000*365</f>
        <v>22.338000000000001</v>
      </c>
      <c r="F7" s="313">
        <f>'Protein intake'!$B$22/1000*365</f>
        <v>22.338000000000001</v>
      </c>
      <c r="G7" s="313">
        <f>'Protein intake'!$F$22/1000*365</f>
        <v>22.867250000000006</v>
      </c>
      <c r="H7" s="313">
        <f>'Protein intake'!$F$22/1000*365</f>
        <v>22.867250000000006</v>
      </c>
      <c r="I7" s="313">
        <f>'Protein intake'!$L$22/1000*365</f>
        <v>23.706750000000003</v>
      </c>
      <c r="J7" s="313">
        <f>'Protein intake'!$L$22/1000*365</f>
        <v>23.706750000000003</v>
      </c>
      <c r="K7" s="313">
        <f>'Protein intake'!$L$22/1000*365</f>
        <v>23.706750000000003</v>
      </c>
      <c r="L7" s="313">
        <f>'Protein intake'!$L$22/1000*365</f>
        <v>23.706750000000003</v>
      </c>
      <c r="M7" s="313">
        <f>'Protein intake'!$L$22/1000*365</f>
        <v>23.706750000000003</v>
      </c>
      <c r="N7" s="313">
        <f>'Protein intake'!$L$22/1000*365</f>
        <v>23.706750000000003</v>
      </c>
      <c r="O7" s="313">
        <f>'Protein intake'!$L$22/1000*365</f>
        <v>23.706750000000003</v>
      </c>
      <c r="P7" s="313">
        <f>'Protein intake'!$L$22/1000*365</f>
        <v>23.706750000000003</v>
      </c>
    </row>
    <row r="8" spans="1:24" s="66" customFormat="1" x14ac:dyDescent="0.3">
      <c r="A8" s="331"/>
      <c r="B8" s="69"/>
      <c r="C8" s="335"/>
      <c r="D8" s="69"/>
      <c r="E8" s="75"/>
      <c r="F8" s="75"/>
      <c r="G8" s="75"/>
      <c r="H8" s="75"/>
      <c r="I8" s="75"/>
      <c r="J8" s="75"/>
      <c r="N8" s="380"/>
    </row>
    <row r="9" spans="1:24" s="66" customFormat="1" x14ac:dyDescent="0.3">
      <c r="A9" s="331"/>
      <c r="B9" s="76"/>
      <c r="C9" s="76"/>
      <c r="D9" s="76"/>
      <c r="E9" s="70"/>
      <c r="F9" s="70"/>
      <c r="G9" s="70"/>
      <c r="H9" s="70"/>
      <c r="I9" s="70"/>
      <c r="J9" s="70"/>
      <c r="N9" s="380"/>
    </row>
    <row r="10" spans="1:24" s="63" customFormat="1" ht="30" customHeight="1" x14ac:dyDescent="0.3">
      <c r="A10" s="297" t="s">
        <v>335</v>
      </c>
      <c r="B10" s="59"/>
      <c r="C10" s="60">
        <v>2005</v>
      </c>
      <c r="D10" s="60">
        <v>2006</v>
      </c>
      <c r="E10" s="60">
        <v>2007</v>
      </c>
      <c r="F10" s="60">
        <v>2008</v>
      </c>
      <c r="G10" s="60">
        <v>2009</v>
      </c>
      <c r="H10" s="60">
        <v>2010</v>
      </c>
      <c r="I10" s="60">
        <v>2011</v>
      </c>
      <c r="J10" s="60">
        <v>2012</v>
      </c>
      <c r="K10" s="60">
        <v>2013</v>
      </c>
      <c r="L10" s="60">
        <v>2014</v>
      </c>
      <c r="M10" s="60">
        <v>2015</v>
      </c>
      <c r="N10" s="60">
        <v>2016</v>
      </c>
      <c r="O10" s="60">
        <v>2017</v>
      </c>
      <c r="P10" s="61">
        <v>2018</v>
      </c>
      <c r="Q10" s="66"/>
      <c r="R10" s="66"/>
      <c r="S10" s="66"/>
      <c r="T10" s="66"/>
      <c r="U10" s="66"/>
      <c r="V10" s="66"/>
      <c r="W10" s="66"/>
      <c r="X10" s="66"/>
    </row>
    <row r="11" spans="1:24" ht="15.75" customHeight="1" x14ac:dyDescent="0.3">
      <c r="A11" s="336"/>
      <c r="B11" s="78"/>
      <c r="C11" s="41">
        <v>0.16</v>
      </c>
      <c r="D11" s="41">
        <v>0.16</v>
      </c>
      <c r="E11" s="42">
        <v>0.16</v>
      </c>
      <c r="F11" s="42">
        <v>0.16</v>
      </c>
      <c r="G11" s="42">
        <v>0.16</v>
      </c>
      <c r="H11" s="42">
        <v>0.16</v>
      </c>
      <c r="I11" s="42">
        <v>0.16</v>
      </c>
      <c r="J11" s="42">
        <v>0.16</v>
      </c>
      <c r="K11" s="43">
        <v>0.16</v>
      </c>
      <c r="L11" s="43">
        <v>0.16</v>
      </c>
      <c r="M11" s="43">
        <v>0.16</v>
      </c>
      <c r="N11" s="43">
        <v>0.16</v>
      </c>
      <c r="O11" s="43">
        <v>0.16</v>
      </c>
      <c r="P11" s="43">
        <v>0.16</v>
      </c>
      <c r="Q11" s="66"/>
      <c r="R11" s="66"/>
      <c r="S11" s="66"/>
      <c r="T11" s="66"/>
      <c r="U11" s="66"/>
      <c r="V11" s="66"/>
      <c r="W11" s="66"/>
      <c r="X11" s="66"/>
    </row>
    <row r="12" spans="1:24" ht="15.75" customHeight="1" x14ac:dyDescent="0.3">
      <c r="A12" s="338"/>
      <c r="B12" s="76"/>
      <c r="C12" s="76"/>
      <c r="D12" s="76"/>
      <c r="E12" s="75"/>
      <c r="F12" s="75"/>
      <c r="G12" s="75"/>
      <c r="H12" s="75"/>
      <c r="I12" s="75"/>
      <c r="J12" s="75"/>
      <c r="N12" s="380"/>
      <c r="O12" s="66"/>
      <c r="P12" s="66"/>
      <c r="Q12" s="66"/>
      <c r="R12" s="66"/>
      <c r="S12" s="66"/>
      <c r="T12" s="66"/>
      <c r="U12" s="66"/>
      <c r="V12" s="66"/>
      <c r="W12" s="66"/>
      <c r="X12" s="66"/>
    </row>
    <row r="13" spans="1:24" x14ac:dyDescent="0.3">
      <c r="A13" s="338"/>
      <c r="B13" s="76"/>
      <c r="C13" s="76"/>
      <c r="D13" s="76"/>
      <c r="E13" s="75"/>
      <c r="F13" s="81"/>
      <c r="G13" s="81"/>
      <c r="H13" s="81"/>
      <c r="I13" s="81"/>
      <c r="J13" s="81"/>
      <c r="N13" s="380"/>
      <c r="O13" s="66"/>
      <c r="P13" s="66"/>
      <c r="Q13" s="66"/>
      <c r="R13" s="66"/>
      <c r="S13" s="66"/>
      <c r="T13" s="66"/>
      <c r="U13" s="66"/>
      <c r="V13" s="66"/>
      <c r="W13" s="66"/>
      <c r="X13" s="66"/>
    </row>
    <row r="14" spans="1:24" ht="33.6" x14ac:dyDescent="0.3">
      <c r="A14" s="297" t="s">
        <v>336</v>
      </c>
      <c r="B14" s="59"/>
      <c r="C14" s="60">
        <v>2005</v>
      </c>
      <c r="D14" s="60">
        <v>2006</v>
      </c>
      <c r="E14" s="60">
        <v>2007</v>
      </c>
      <c r="F14" s="60">
        <v>2008</v>
      </c>
      <c r="G14" s="60">
        <v>2009</v>
      </c>
      <c r="H14" s="60">
        <v>2010</v>
      </c>
      <c r="I14" s="60">
        <v>2011</v>
      </c>
      <c r="J14" s="60">
        <v>2012</v>
      </c>
      <c r="K14" s="60">
        <v>2013</v>
      </c>
      <c r="L14" s="60">
        <v>2014</v>
      </c>
      <c r="M14" s="60">
        <v>2015</v>
      </c>
      <c r="N14" s="60">
        <v>2016</v>
      </c>
      <c r="O14" s="60">
        <v>2017</v>
      </c>
      <c r="P14" s="61">
        <v>2018</v>
      </c>
      <c r="Q14" s="66"/>
      <c r="R14" s="66"/>
      <c r="S14" s="66"/>
      <c r="T14" s="66"/>
      <c r="U14" s="66"/>
      <c r="V14" s="66"/>
      <c r="W14" s="66"/>
      <c r="X14" s="66"/>
    </row>
    <row r="15" spans="1:24" ht="15.75" customHeight="1" x14ac:dyDescent="0.3">
      <c r="A15" s="336"/>
      <c r="B15" s="78"/>
      <c r="C15" s="74">
        <v>1.4</v>
      </c>
      <c r="D15" s="74">
        <v>1.4</v>
      </c>
      <c r="E15" s="74">
        <v>1.4</v>
      </c>
      <c r="F15" s="74">
        <v>1.4</v>
      </c>
      <c r="G15" s="74">
        <v>1.4</v>
      </c>
      <c r="H15" s="74">
        <v>1.4</v>
      </c>
      <c r="I15" s="74">
        <v>1.4</v>
      </c>
      <c r="J15" s="74">
        <v>1.4</v>
      </c>
      <c r="K15" s="145">
        <v>1.4</v>
      </c>
      <c r="L15" s="145">
        <v>1.4</v>
      </c>
      <c r="M15" s="145">
        <v>1.4</v>
      </c>
      <c r="N15" s="145">
        <v>1.4</v>
      </c>
      <c r="O15" s="145">
        <v>1.4</v>
      </c>
      <c r="P15" s="145">
        <v>1.4</v>
      </c>
      <c r="Q15" s="66"/>
      <c r="R15" s="66"/>
      <c r="S15" s="66"/>
      <c r="T15" s="66"/>
      <c r="U15" s="66"/>
      <c r="V15" s="66"/>
      <c r="W15" s="66"/>
      <c r="X15" s="66"/>
    </row>
    <row r="16" spans="1:24" ht="15.75" customHeight="1" x14ac:dyDescent="0.3">
      <c r="A16" s="338"/>
      <c r="B16" s="76"/>
      <c r="C16" s="76"/>
      <c r="D16" s="76"/>
      <c r="E16" s="75"/>
      <c r="F16" s="75"/>
      <c r="G16" s="75"/>
      <c r="H16" s="75"/>
      <c r="I16" s="75"/>
      <c r="J16" s="75"/>
      <c r="N16" s="380"/>
      <c r="O16" s="66"/>
      <c r="P16" s="66"/>
      <c r="Q16" s="66"/>
      <c r="R16" s="66"/>
      <c r="S16" s="66"/>
      <c r="T16" s="66"/>
      <c r="U16" s="66"/>
      <c r="V16" s="66"/>
      <c r="W16" s="66"/>
      <c r="X16" s="66"/>
    </row>
    <row r="17" spans="1:16" x14ac:dyDescent="0.3">
      <c r="A17" s="338"/>
      <c r="B17" s="76"/>
      <c r="C17" s="76"/>
      <c r="D17" s="76"/>
      <c r="E17" s="82"/>
      <c r="F17" s="82"/>
      <c r="G17" s="82"/>
      <c r="H17" s="82"/>
      <c r="I17" s="82"/>
      <c r="J17" s="82"/>
      <c r="N17" s="55"/>
    </row>
    <row r="18" spans="1:16" s="63" customFormat="1" ht="51.6" x14ac:dyDescent="0.3">
      <c r="A18" s="297" t="s">
        <v>337</v>
      </c>
      <c r="B18" s="59"/>
      <c r="C18" s="60">
        <v>2005</v>
      </c>
      <c r="D18" s="60">
        <v>2006</v>
      </c>
      <c r="E18" s="60">
        <v>2007</v>
      </c>
      <c r="F18" s="60">
        <v>2008</v>
      </c>
      <c r="G18" s="60">
        <v>2009</v>
      </c>
      <c r="H18" s="60">
        <v>2010</v>
      </c>
      <c r="I18" s="60">
        <v>2011</v>
      </c>
      <c r="J18" s="60">
        <v>2012</v>
      </c>
      <c r="K18" s="60">
        <v>2013</v>
      </c>
      <c r="L18" s="60">
        <v>2014</v>
      </c>
      <c r="M18" s="60">
        <v>2015</v>
      </c>
      <c r="N18" s="60">
        <v>2016</v>
      </c>
      <c r="O18" s="60">
        <v>2017</v>
      </c>
      <c r="P18" s="61">
        <v>2018</v>
      </c>
    </row>
    <row r="19" spans="1:16" x14ac:dyDescent="0.3">
      <c r="A19" s="336"/>
      <c r="B19" s="78"/>
      <c r="C19" s="41">
        <v>1.25</v>
      </c>
      <c r="D19" s="41">
        <v>1.25</v>
      </c>
      <c r="E19" s="42">
        <v>1.25</v>
      </c>
      <c r="F19" s="42">
        <v>1.25</v>
      </c>
      <c r="G19" s="42">
        <v>1.25</v>
      </c>
      <c r="H19" s="42">
        <v>1.25</v>
      </c>
      <c r="I19" s="42">
        <v>1.25</v>
      </c>
      <c r="J19" s="42">
        <v>1.25</v>
      </c>
      <c r="K19" s="43">
        <v>1.25</v>
      </c>
      <c r="L19" s="43">
        <v>1.25</v>
      </c>
      <c r="M19" s="43">
        <v>1.25</v>
      </c>
      <c r="N19" s="43">
        <v>1.25</v>
      </c>
      <c r="O19" s="43">
        <v>1.25</v>
      </c>
      <c r="P19" s="43">
        <v>1.25</v>
      </c>
    </row>
    <row r="20" spans="1:16" x14ac:dyDescent="0.3">
      <c r="A20" s="338"/>
      <c r="B20" s="76"/>
      <c r="C20" s="76"/>
      <c r="D20" s="76"/>
      <c r="E20" s="75"/>
      <c r="F20" s="75"/>
      <c r="G20" s="75"/>
      <c r="H20" s="75"/>
      <c r="I20" s="75"/>
      <c r="J20" s="75"/>
      <c r="N20" s="55"/>
    </row>
    <row r="21" spans="1:16" x14ac:dyDescent="0.3">
      <c r="A21" s="338"/>
      <c r="B21" s="76"/>
      <c r="C21" s="76"/>
      <c r="D21" s="76"/>
      <c r="E21" s="82"/>
      <c r="F21" s="82"/>
      <c r="G21" s="82"/>
      <c r="H21" s="82"/>
      <c r="I21" s="82"/>
      <c r="J21" s="82"/>
      <c r="N21" s="55"/>
    </row>
    <row r="22" spans="1:16" s="49" customFormat="1" ht="15.75" customHeight="1" x14ac:dyDescent="0.3">
      <c r="A22" s="297" t="s">
        <v>338</v>
      </c>
      <c r="B22" s="298"/>
      <c r="C22" s="50"/>
      <c r="D22" s="50"/>
      <c r="E22" s="91"/>
      <c r="F22" s="91"/>
      <c r="G22" s="91"/>
      <c r="H22" s="91"/>
      <c r="I22" s="91"/>
      <c r="J22" s="91"/>
      <c r="N22" s="89"/>
    </row>
    <row r="23" spans="1:16" s="49" customFormat="1" ht="15.75" customHeight="1" x14ac:dyDescent="0.3">
      <c r="A23" s="94">
        <v>0</v>
      </c>
      <c r="B23" s="93" t="s">
        <v>47</v>
      </c>
      <c r="C23" s="50"/>
      <c r="D23" s="50"/>
      <c r="E23" s="51"/>
      <c r="F23" s="48"/>
      <c r="G23" s="48"/>
      <c r="H23" s="48"/>
      <c r="I23" s="48"/>
      <c r="J23" s="48"/>
      <c r="N23" s="89"/>
    </row>
    <row r="24" spans="1:16" s="49" customFormat="1" ht="15.75" customHeight="1" x14ac:dyDescent="0.3">
      <c r="A24" s="339"/>
      <c r="B24" s="50"/>
      <c r="C24" s="50"/>
      <c r="D24" s="50"/>
      <c r="E24" s="51"/>
      <c r="F24" s="48"/>
      <c r="G24" s="48"/>
      <c r="H24" s="48"/>
      <c r="I24" s="48"/>
      <c r="J24" s="48"/>
      <c r="N24" s="89"/>
    </row>
    <row r="25" spans="1:16" s="49" customFormat="1" ht="15.75" customHeight="1" x14ac:dyDescent="0.3">
      <c r="A25" s="339"/>
      <c r="B25" s="50"/>
      <c r="C25" s="50"/>
      <c r="D25" s="50"/>
      <c r="E25" s="51"/>
      <c r="F25" s="48"/>
      <c r="G25" s="48"/>
      <c r="H25" s="48"/>
      <c r="I25" s="48"/>
      <c r="J25" s="48"/>
      <c r="N25" s="89"/>
    </row>
    <row r="26" spans="1:16" ht="33.6" x14ac:dyDescent="0.3">
      <c r="A26" s="297" t="s">
        <v>339</v>
      </c>
      <c r="B26" s="115" t="s">
        <v>47</v>
      </c>
      <c r="C26" s="60">
        <v>2005</v>
      </c>
      <c r="D26" s="60">
        <v>2006</v>
      </c>
      <c r="E26" s="60">
        <v>2007</v>
      </c>
      <c r="F26" s="60">
        <v>2008</v>
      </c>
      <c r="G26" s="60">
        <v>2009</v>
      </c>
      <c r="H26" s="60">
        <v>2010</v>
      </c>
      <c r="I26" s="60">
        <v>2011</v>
      </c>
      <c r="J26" s="60">
        <v>2012</v>
      </c>
      <c r="K26" s="60">
        <v>2013</v>
      </c>
      <c r="L26" s="60">
        <v>2014</v>
      </c>
      <c r="M26" s="60">
        <v>2015</v>
      </c>
      <c r="N26" s="60">
        <v>2016</v>
      </c>
      <c r="O26" s="60">
        <v>2017</v>
      </c>
      <c r="P26" s="61">
        <v>2018</v>
      </c>
    </row>
    <row r="27" spans="1:16" s="49" customFormat="1" x14ac:dyDescent="0.3">
      <c r="A27" s="340"/>
      <c r="B27" s="84"/>
      <c r="C27" s="315">
        <f>(C3*C7*C11*C15*C19)-$A$23</f>
        <v>18033875.917343996</v>
      </c>
      <c r="D27" s="315">
        <f t="shared" ref="D27:L27" si="0">(D3*D7*D11*D15*D19)-$A$23</f>
        <v>18607178.721599996</v>
      </c>
      <c r="E27" s="315">
        <f t="shared" si="0"/>
        <v>19180481.525855996</v>
      </c>
      <c r="F27" s="315">
        <f t="shared" si="0"/>
        <v>19753784.330111995</v>
      </c>
      <c r="G27" s="315">
        <f t="shared" si="0"/>
        <v>20808692.956996001</v>
      </c>
      <c r="H27" s="315">
        <f t="shared" si="0"/>
        <v>21395578.915928002</v>
      </c>
      <c r="I27" s="315">
        <f t="shared" si="0"/>
        <v>22789482.739380002</v>
      </c>
      <c r="J27" s="315">
        <f t="shared" si="0"/>
        <v>23619515.943871342</v>
      </c>
      <c r="K27" s="315">
        <f t="shared" si="0"/>
        <v>24449549.148362674</v>
      </c>
      <c r="L27" s="315">
        <f t="shared" si="0"/>
        <v>25279582.352854013</v>
      </c>
      <c r="M27" s="315">
        <f>(M3*M7*M11*M15*M19)-$A$23</f>
        <v>26109615.557345346</v>
      </c>
      <c r="N27" s="315">
        <f t="shared" ref="N27:P27" si="1">(N3*N7*N11*N15*N19)-$A$23</f>
        <v>26939648.761836685</v>
      </c>
      <c r="O27" s="315">
        <f t="shared" si="1"/>
        <v>27769681.966328021</v>
      </c>
      <c r="P27" s="315">
        <f t="shared" si="1"/>
        <v>28599715.170819364</v>
      </c>
    </row>
    <row r="28" spans="1:16" s="49" customFormat="1" x14ac:dyDescent="0.3">
      <c r="A28" s="341"/>
      <c r="B28" s="85"/>
      <c r="C28" s="85"/>
      <c r="D28" s="85"/>
      <c r="E28" s="86"/>
      <c r="F28" s="86"/>
      <c r="G28" s="86"/>
      <c r="H28" s="86"/>
      <c r="I28" s="86"/>
      <c r="J28" s="86"/>
      <c r="N28" s="89"/>
    </row>
    <row r="29" spans="1:16" s="49" customFormat="1" x14ac:dyDescent="0.3">
      <c r="A29" s="341"/>
      <c r="B29" s="85"/>
      <c r="C29" s="85"/>
      <c r="D29" s="85"/>
      <c r="E29" s="87"/>
      <c r="F29" s="87"/>
      <c r="G29" s="87"/>
      <c r="H29" s="87"/>
      <c r="I29" s="87"/>
      <c r="J29" s="87"/>
      <c r="N29" s="89"/>
    </row>
    <row r="30" spans="1:16" ht="33.6" x14ac:dyDescent="0.3">
      <c r="A30" s="297" t="s">
        <v>340</v>
      </c>
      <c r="B30" s="59" t="s">
        <v>48</v>
      </c>
      <c r="C30" s="60">
        <v>2005</v>
      </c>
      <c r="D30" s="60">
        <v>2006</v>
      </c>
      <c r="E30" s="60">
        <v>2007</v>
      </c>
      <c r="F30" s="60">
        <v>2008</v>
      </c>
      <c r="G30" s="60">
        <v>2009</v>
      </c>
      <c r="H30" s="60">
        <v>2010</v>
      </c>
      <c r="I30" s="60">
        <v>2011</v>
      </c>
      <c r="J30" s="60">
        <v>2012</v>
      </c>
      <c r="K30" s="60">
        <v>2013</v>
      </c>
      <c r="L30" s="60">
        <v>2014</v>
      </c>
      <c r="M30" s="60">
        <v>2015</v>
      </c>
      <c r="N30" s="60">
        <v>2016</v>
      </c>
      <c r="O30" s="60">
        <v>2017</v>
      </c>
      <c r="P30" s="61">
        <v>2018</v>
      </c>
    </row>
    <row r="31" spans="1:16" s="49" customFormat="1" x14ac:dyDescent="0.3">
      <c r="A31" s="342"/>
      <c r="B31" s="343"/>
      <c r="C31" s="315">
        <v>5.0000000000000001E-3</v>
      </c>
      <c r="D31" s="315">
        <v>5.0000000000000001E-3</v>
      </c>
      <c r="E31" s="315">
        <v>5.0000000000000001E-3</v>
      </c>
      <c r="F31" s="315">
        <v>5.0000000000000001E-3</v>
      </c>
      <c r="G31" s="315">
        <v>5.0000000000000001E-3</v>
      </c>
      <c r="H31" s="315">
        <v>5.0000000000000001E-3</v>
      </c>
      <c r="I31" s="315">
        <v>5.0000000000000001E-3</v>
      </c>
      <c r="J31" s="315">
        <v>5.0000000000000001E-3</v>
      </c>
      <c r="K31" s="315">
        <v>5.0000000000000001E-3</v>
      </c>
      <c r="L31" s="315">
        <v>5.0000000000000001E-3</v>
      </c>
      <c r="M31" s="315">
        <v>5.0000000000000001E-3</v>
      </c>
      <c r="N31" s="315">
        <v>5.0000000000000001E-3</v>
      </c>
      <c r="O31" s="315">
        <v>5.0000000000000001E-3</v>
      </c>
      <c r="P31" s="315">
        <v>5.0000000000000001E-3</v>
      </c>
    </row>
    <row r="32" spans="1:16" s="49" customFormat="1" x14ac:dyDescent="0.3">
      <c r="A32" s="344"/>
      <c r="B32" s="90"/>
      <c r="C32" s="90"/>
      <c r="D32" s="90"/>
      <c r="E32" s="86"/>
      <c r="F32" s="86"/>
      <c r="G32" s="86"/>
      <c r="H32" s="86"/>
      <c r="I32" s="86"/>
      <c r="J32" s="86"/>
    </row>
    <row r="33" spans="1:16" s="49" customFormat="1" ht="15.75" customHeight="1" x14ac:dyDescent="0.3">
      <c r="A33" s="344"/>
      <c r="B33" s="89"/>
      <c r="C33" s="89"/>
      <c r="D33" s="89"/>
      <c r="E33" s="51"/>
      <c r="F33" s="51"/>
      <c r="G33" s="51"/>
      <c r="H33" s="51"/>
      <c r="I33" s="51"/>
      <c r="J33" s="51"/>
    </row>
    <row r="34" spans="1:16" s="49" customFormat="1" ht="15" customHeight="1" x14ac:dyDescent="0.3">
      <c r="A34" s="345" t="s">
        <v>49</v>
      </c>
      <c r="B34" s="346"/>
      <c r="C34" s="346"/>
      <c r="D34" s="346"/>
      <c r="E34" s="51"/>
      <c r="F34" s="51"/>
      <c r="G34" s="51"/>
      <c r="H34" s="51"/>
      <c r="I34" s="51"/>
      <c r="J34" s="51"/>
    </row>
    <row r="35" spans="1:16" s="49" customFormat="1" x14ac:dyDescent="0.3">
      <c r="A35" s="347">
        <f>44/28</f>
        <v>1.5714285714285714</v>
      </c>
      <c r="B35" s="85"/>
      <c r="C35" s="85"/>
      <c r="D35" s="85"/>
      <c r="E35" s="51"/>
      <c r="F35" s="51"/>
      <c r="G35" s="51"/>
      <c r="H35" s="51"/>
      <c r="I35" s="51"/>
      <c r="J35" s="51"/>
    </row>
    <row r="36" spans="1:16" s="49" customFormat="1" x14ac:dyDescent="0.3">
      <c r="A36" s="97"/>
      <c r="B36" s="89"/>
      <c r="C36" s="89"/>
      <c r="D36" s="89"/>
      <c r="E36" s="51"/>
      <c r="F36" s="51"/>
      <c r="G36" s="51"/>
      <c r="H36" s="51"/>
      <c r="I36" s="51"/>
      <c r="J36" s="51"/>
    </row>
    <row r="37" spans="1:16" s="49" customFormat="1" x14ac:dyDescent="0.3">
      <c r="A37" s="344"/>
      <c r="B37" s="90"/>
      <c r="C37" s="90"/>
      <c r="D37" s="90"/>
      <c r="E37" s="51"/>
      <c r="F37" s="51"/>
      <c r="G37" s="51"/>
      <c r="H37" s="51"/>
      <c r="I37" s="51"/>
      <c r="J37" s="51"/>
    </row>
    <row r="38" spans="1:16" ht="47.25" customHeight="1" x14ac:dyDescent="0.3">
      <c r="A38" s="681" t="s">
        <v>115</v>
      </c>
      <c r="B38" s="682"/>
      <c r="C38" s="60">
        <v>2005</v>
      </c>
      <c r="D38" s="60">
        <v>2006</v>
      </c>
      <c r="E38" s="348">
        <v>2007</v>
      </c>
      <c r="F38" s="348">
        <v>2008</v>
      </c>
      <c r="G38" s="348">
        <v>2009</v>
      </c>
      <c r="H38" s="348">
        <v>2010</v>
      </c>
      <c r="I38" s="348">
        <v>2011</v>
      </c>
      <c r="J38" s="348">
        <v>2012</v>
      </c>
      <c r="K38" s="60">
        <v>2013</v>
      </c>
      <c r="L38" s="60">
        <v>2014</v>
      </c>
      <c r="M38" s="60">
        <v>2015</v>
      </c>
      <c r="N38" s="60">
        <v>2016</v>
      </c>
      <c r="O38" s="60">
        <v>2017</v>
      </c>
      <c r="P38" s="61">
        <v>2018</v>
      </c>
    </row>
    <row r="39" spans="1:16" x14ac:dyDescent="0.3">
      <c r="A39" s="328"/>
      <c r="B39" s="65"/>
      <c r="C39" s="349">
        <f>C27*C31*$A$35/10^3</f>
        <v>141.69473935055998</v>
      </c>
      <c r="D39" s="349">
        <f t="shared" ref="D39:L39" si="2">D27*D31*$A$35/10^3</f>
        <v>146.19926138399998</v>
      </c>
      <c r="E39" s="349">
        <f t="shared" si="2"/>
        <v>150.70378341743998</v>
      </c>
      <c r="F39" s="349">
        <f t="shared" si="2"/>
        <v>155.20830545087998</v>
      </c>
      <c r="G39" s="349">
        <f t="shared" si="2"/>
        <v>163.49687323354001</v>
      </c>
      <c r="H39" s="349">
        <f t="shared" si="2"/>
        <v>168.10812005372003</v>
      </c>
      <c r="I39" s="349">
        <f t="shared" si="2"/>
        <v>179.06022152370002</v>
      </c>
      <c r="J39" s="349">
        <f t="shared" si="2"/>
        <v>185.58191098756055</v>
      </c>
      <c r="K39" s="349">
        <f t="shared" si="2"/>
        <v>192.10360045142102</v>
      </c>
      <c r="L39" s="349">
        <f t="shared" si="2"/>
        <v>198.62528991528154</v>
      </c>
      <c r="M39" s="349">
        <f>M27*M31*$A$35/10^3</f>
        <v>205.14697937914198</v>
      </c>
      <c r="N39" s="349">
        <f t="shared" ref="N39:P39" si="3">N27*N31*$A$35/10^3</f>
        <v>211.66866884300254</v>
      </c>
      <c r="O39" s="349">
        <f t="shared" si="3"/>
        <v>218.19035830686303</v>
      </c>
      <c r="P39" s="349">
        <f t="shared" si="3"/>
        <v>224.71204777072359</v>
      </c>
    </row>
    <row r="40" spans="1:16" x14ac:dyDescent="0.3">
      <c r="A40" s="331"/>
      <c r="B40" s="69"/>
      <c r="C40" s="69"/>
      <c r="D40" s="69"/>
      <c r="E40" s="121"/>
      <c r="F40" s="121"/>
      <c r="G40" s="121"/>
      <c r="H40" s="121"/>
      <c r="I40" s="121"/>
      <c r="J40" s="121"/>
      <c r="N40" s="55"/>
    </row>
    <row r="41" spans="1:16" x14ac:dyDescent="0.3">
      <c r="N41" s="55"/>
    </row>
    <row r="42" spans="1:16" ht="47.25" customHeight="1" x14ac:dyDescent="0.3">
      <c r="A42" s="681" t="s">
        <v>113</v>
      </c>
      <c r="B42" s="682"/>
      <c r="C42" s="351">
        <v>2005</v>
      </c>
      <c r="D42" s="352">
        <v>2006</v>
      </c>
      <c r="E42" s="348">
        <v>2007</v>
      </c>
      <c r="F42" s="348">
        <v>2008</v>
      </c>
      <c r="G42" s="348">
        <v>2009</v>
      </c>
      <c r="H42" s="348">
        <v>2010</v>
      </c>
      <c r="I42" s="348">
        <v>2011</v>
      </c>
      <c r="J42" s="348">
        <v>2012</v>
      </c>
      <c r="K42" s="60">
        <v>2013</v>
      </c>
      <c r="L42" s="60">
        <v>2014</v>
      </c>
      <c r="M42" s="60">
        <v>2015</v>
      </c>
      <c r="N42" s="60">
        <v>2016</v>
      </c>
      <c r="O42" s="60">
        <v>2017</v>
      </c>
      <c r="P42" s="61">
        <v>2018</v>
      </c>
    </row>
    <row r="43" spans="1:16" x14ac:dyDescent="0.3">
      <c r="A43" s="328"/>
      <c r="B43" s="65"/>
      <c r="C43" s="118">
        <f>C39*310</f>
        <v>43925.369198673594</v>
      </c>
      <c r="D43" s="118">
        <f>D39*310</f>
        <v>45321.771029039992</v>
      </c>
      <c r="E43" s="118">
        <f>E39*310</f>
        <v>46718.172859406397</v>
      </c>
      <c r="F43" s="118">
        <f t="shared" ref="F43:L43" si="4">F39*310</f>
        <v>48114.574689772795</v>
      </c>
      <c r="G43" s="118">
        <f t="shared" si="4"/>
        <v>50684.030702397402</v>
      </c>
      <c r="H43" s="118">
        <f t="shared" si="4"/>
        <v>52113.517216653207</v>
      </c>
      <c r="I43" s="118">
        <f t="shared" si="4"/>
        <v>55508.668672347005</v>
      </c>
      <c r="J43" s="118">
        <f t="shared" si="4"/>
        <v>57530.392406143772</v>
      </c>
      <c r="K43" s="118">
        <f t="shared" si="4"/>
        <v>59552.116139940517</v>
      </c>
      <c r="L43" s="118">
        <f t="shared" si="4"/>
        <v>61573.839873737277</v>
      </c>
      <c r="M43" s="118">
        <f>M39*310</f>
        <v>63595.563607534015</v>
      </c>
      <c r="N43" s="118">
        <f t="shared" ref="N43:P43" si="5">N39*310</f>
        <v>65617.287341330783</v>
      </c>
      <c r="O43" s="118">
        <f t="shared" si="5"/>
        <v>67639.011075127535</v>
      </c>
      <c r="P43" s="118">
        <f t="shared" si="5"/>
        <v>69660.734808924317</v>
      </c>
    </row>
    <row r="44" spans="1:16" x14ac:dyDescent="0.3">
      <c r="E44" s="354"/>
      <c r="G44" s="354"/>
    </row>
    <row r="46" spans="1:16" x14ac:dyDescent="0.3">
      <c r="A46" s="122"/>
      <c r="C46" s="50"/>
      <c r="D46" s="50"/>
    </row>
    <row r="47" spans="1:16" x14ac:dyDescent="0.3">
      <c r="A47" s="122"/>
      <c r="C47" s="124"/>
      <c r="D47" s="124"/>
    </row>
    <row r="48" spans="1:16" x14ac:dyDescent="0.3">
      <c r="A48" s="122"/>
      <c r="C48" s="355"/>
      <c r="D48" s="355"/>
    </row>
  </sheetData>
  <mergeCells count="2">
    <mergeCell ref="A38:B38"/>
    <mergeCell ref="A42:B42"/>
  </mergeCells>
  <hyperlinks>
    <hyperlink ref="P14" r:id="rId1" display="http://www.indiaenvironmentportal.org.in/files/file/nutritional%20intake%20in%20India%202011-12.pdf" xr:uid="{00000000-0004-0000-2700-000000000000}"/>
  </hyperlinks>
  <pageMargins left="0.25" right="0.25" top="0.75" bottom="0.75" header="0.3" footer="0.3"/>
  <pageSetup paperSize="9" scale="51" fitToHeight="0" orientation="landscape" horizontalDpi="4294967293" verticalDpi="4294967293"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FFC000"/>
    <pageSetUpPr fitToPage="1"/>
  </sheetPr>
  <dimension ref="A1:Y83"/>
  <sheetViews>
    <sheetView topLeftCell="A72" zoomScale="85" zoomScaleNormal="85" zoomScalePageLayoutView="70" workbookViewId="0">
      <selection activeCell="T79" sqref="T79"/>
    </sheetView>
  </sheetViews>
  <sheetFormatPr defaultColWidth="8.6640625" defaultRowHeight="15.6" x14ac:dyDescent="0.3"/>
  <cols>
    <col min="1" max="1" width="41" style="57" customWidth="1"/>
    <col min="2" max="2" width="20" style="122" customWidth="1"/>
    <col min="3" max="3" width="27" style="122" customWidth="1"/>
    <col min="4" max="4" width="29.6640625" style="122" customWidth="1"/>
    <col min="5" max="5" width="25.6640625" style="122" customWidth="1"/>
    <col min="6" max="11" width="25.6640625" style="57" customWidth="1"/>
    <col min="12" max="12" width="24.6640625" style="57" bestFit="1" customWidth="1"/>
    <col min="13" max="14" width="21.6640625" style="57" customWidth="1"/>
    <col min="15" max="15" width="22" style="57" customWidth="1"/>
    <col min="16" max="16" width="18.6640625" style="57" customWidth="1"/>
    <col min="17" max="17" width="19.33203125" style="57" bestFit="1" customWidth="1"/>
    <col min="18" max="18" width="19.33203125" style="57" customWidth="1"/>
    <col min="19" max="19" width="18" style="57" customWidth="1"/>
    <col min="20" max="20" width="15.44140625" style="57" bestFit="1" customWidth="1"/>
    <col min="21" max="21" width="15.33203125" style="57" customWidth="1"/>
    <col min="22" max="22" width="16.44140625" style="57" customWidth="1"/>
    <col min="23" max="193" width="8.6640625" style="57" customWidth="1"/>
    <col min="194" max="194" width="43.44140625" style="57" customWidth="1"/>
    <col min="195" max="201" width="18.6640625" style="57" customWidth="1"/>
    <col min="202" max="202" width="15.44140625" style="57" customWidth="1"/>
    <col min="203" max="203" width="12.33203125" style="57" customWidth="1"/>
    <col min="204" max="204" width="14.33203125" style="57" customWidth="1"/>
    <col min="205" max="205" width="12.33203125" style="57" customWidth="1"/>
    <col min="206" max="206" width="12.6640625" style="57" customWidth="1"/>
    <col min="207" max="208" width="12.44140625" style="57" customWidth="1"/>
    <col min="209" max="209" width="12.33203125" style="57" customWidth="1"/>
    <col min="210" max="215" width="11.44140625" style="57" bestFit="1" customWidth="1"/>
    <col min="216" max="216" width="13.6640625" style="57" bestFit="1" customWidth="1"/>
    <col min="217" max="221" width="11.44140625" style="57" bestFit="1" customWidth="1"/>
    <col min="222" max="222" width="11.6640625" style="57" customWidth="1"/>
    <col min="223" max="223" width="13.44140625" style="57" bestFit="1" customWidth="1"/>
    <col min="224" max="225" width="11.44140625" style="57" bestFit="1" customWidth="1"/>
    <col min="226" max="226" width="13.6640625" style="57" bestFit="1" customWidth="1"/>
    <col min="227" max="232" width="11.44140625" style="57" bestFit="1" customWidth="1"/>
    <col min="233" max="235" width="11.33203125" style="57" bestFit="1" customWidth="1"/>
    <col min="236" max="236" width="13.6640625" style="57" bestFit="1" customWidth="1"/>
    <col min="237" max="241" width="11.33203125" style="57" bestFit="1" customWidth="1"/>
    <col min="242" max="242" width="13.44140625" style="57" customWidth="1"/>
    <col min="243" max="243" width="11.33203125" style="57" bestFit="1" customWidth="1"/>
    <col min="244" max="244" width="15.33203125" style="57" customWidth="1"/>
    <col min="245" max="245" width="13.33203125" style="57" customWidth="1"/>
    <col min="246" max="246" width="15.6640625" style="57" customWidth="1"/>
    <col min="247" max="247" width="14.6640625" style="57" customWidth="1"/>
    <col min="248" max="248" width="19.33203125" style="57" customWidth="1"/>
    <col min="249" max="249" width="14" style="57" customWidth="1"/>
    <col min="250" max="250" width="15.6640625" style="57" customWidth="1"/>
    <col min="251" max="251" width="17" style="57" customWidth="1"/>
    <col min="252" max="252" width="16.33203125" style="57" customWidth="1"/>
    <col min="253" max="253" width="17.33203125" style="57" customWidth="1"/>
    <col min="254" max="16384" width="8.6640625" style="57"/>
  </cols>
  <sheetData>
    <row r="1" spans="1:17" x14ac:dyDescent="0.3">
      <c r="A1" s="55"/>
      <c r="B1" s="56"/>
      <c r="C1" s="56"/>
      <c r="D1" s="56"/>
      <c r="E1" s="56"/>
      <c r="F1" s="55"/>
      <c r="G1" s="55"/>
      <c r="H1" s="55"/>
      <c r="I1" s="55"/>
      <c r="J1" s="55"/>
    </row>
    <row r="2" spans="1:17" s="63" customFormat="1" ht="16.2" x14ac:dyDescent="0.35">
      <c r="A2" s="58" t="s">
        <v>198</v>
      </c>
      <c r="B2" s="59" t="s">
        <v>150</v>
      </c>
      <c r="C2" s="60">
        <v>2005</v>
      </c>
      <c r="D2" s="60">
        <v>2006</v>
      </c>
      <c r="E2" s="60">
        <v>2007</v>
      </c>
      <c r="F2" s="60">
        <v>2008</v>
      </c>
      <c r="G2" s="60">
        <v>2009</v>
      </c>
      <c r="H2" s="60">
        <v>2010</v>
      </c>
      <c r="I2" s="60">
        <v>2011</v>
      </c>
      <c r="J2" s="60">
        <v>2012</v>
      </c>
      <c r="K2" s="60">
        <v>2013</v>
      </c>
      <c r="L2" s="60">
        <v>2014</v>
      </c>
      <c r="M2" s="60">
        <v>2015</v>
      </c>
      <c r="N2" s="60">
        <v>2016</v>
      </c>
      <c r="O2" s="60">
        <v>2017</v>
      </c>
      <c r="P2" s="61">
        <v>2018</v>
      </c>
      <c r="Q2" s="62"/>
    </row>
    <row r="3" spans="1:17" s="66" customFormat="1" ht="16.2" x14ac:dyDescent="0.35">
      <c r="A3" s="64"/>
      <c r="B3" s="65"/>
      <c r="C3" s="309">
        <f>'State population'!G19</f>
        <v>29362751</v>
      </c>
      <c r="D3" s="309">
        <f>'State population'!H19</f>
        <v>29966981.5</v>
      </c>
      <c r="E3" s="309">
        <f>'State population'!I19</f>
        <v>30571212</v>
      </c>
      <c r="F3" s="309">
        <f>'State population'!J19</f>
        <v>31175442.5</v>
      </c>
      <c r="G3" s="309">
        <f>'State population'!K19</f>
        <v>31779673</v>
      </c>
      <c r="H3" s="309">
        <f>'State population'!L19</f>
        <v>32383903.5</v>
      </c>
      <c r="I3" s="309">
        <f>'State population'!M19</f>
        <v>32988134</v>
      </c>
      <c r="J3" s="309">
        <f>'State population'!N19</f>
        <v>33727856.526291065</v>
      </c>
      <c r="K3" s="309">
        <f>'State population'!O19</f>
        <v>34467579.05258213</v>
      </c>
      <c r="L3" s="309">
        <f>'State population'!P19</f>
        <v>35207301.578873195</v>
      </c>
      <c r="M3" s="309">
        <f>'State population'!Q19</f>
        <v>35947024.10516426</v>
      </c>
      <c r="N3" s="309">
        <f>'State population'!R19</f>
        <v>36703334.093356088</v>
      </c>
      <c r="O3" s="309">
        <f>'State population'!S19</f>
        <v>37476231.543448687</v>
      </c>
      <c r="P3" s="309">
        <f>'State population'!T19</f>
        <v>38265716.455442056</v>
      </c>
      <c r="Q3" s="487"/>
    </row>
    <row r="4" spans="1:17" s="66" customFormat="1" ht="16.2" x14ac:dyDescent="0.35">
      <c r="A4" s="68"/>
      <c r="B4" s="69"/>
      <c r="C4" s="311"/>
      <c r="E4" s="67"/>
      <c r="F4" s="67"/>
      <c r="G4" s="67"/>
      <c r="H4" s="136"/>
      <c r="I4" s="67"/>
      <c r="J4" s="67"/>
      <c r="K4" s="67"/>
      <c r="L4" s="67"/>
      <c r="M4" s="67"/>
      <c r="N4" s="62"/>
      <c r="O4" s="62"/>
      <c r="P4" s="62"/>
      <c r="Q4" s="62"/>
    </row>
    <row r="5" spans="1:17" s="66" customFormat="1" ht="16.2" x14ac:dyDescent="0.35">
      <c r="A5" s="68"/>
      <c r="B5" s="69"/>
      <c r="C5" s="135"/>
      <c r="E5" s="70"/>
      <c r="F5" s="70"/>
      <c r="G5" s="71"/>
      <c r="H5" s="71"/>
      <c r="I5" s="72"/>
      <c r="J5" s="70"/>
      <c r="N5" s="62"/>
      <c r="O5" s="62"/>
      <c r="P5" s="62"/>
      <c r="Q5" s="62"/>
    </row>
    <row r="6" spans="1:17" s="66" customFormat="1" ht="16.2" x14ac:dyDescent="0.35">
      <c r="A6" s="58" t="s">
        <v>19</v>
      </c>
      <c r="B6" s="59" t="s">
        <v>1</v>
      </c>
      <c r="C6" s="60">
        <v>2005</v>
      </c>
      <c r="D6" s="60">
        <v>2006</v>
      </c>
      <c r="E6" s="60">
        <v>2007</v>
      </c>
      <c r="F6" s="60">
        <v>2008</v>
      </c>
      <c r="G6" s="60">
        <v>2009</v>
      </c>
      <c r="H6" s="60">
        <v>2010</v>
      </c>
      <c r="I6" s="60">
        <v>2011</v>
      </c>
      <c r="J6" s="60">
        <v>2012</v>
      </c>
      <c r="K6" s="60">
        <v>2013</v>
      </c>
      <c r="L6" s="60">
        <v>2014</v>
      </c>
      <c r="M6" s="60">
        <v>2015</v>
      </c>
      <c r="N6" s="60">
        <v>2016</v>
      </c>
      <c r="O6" s="60">
        <v>2017</v>
      </c>
      <c r="P6" s="61">
        <v>2018</v>
      </c>
      <c r="Q6" s="62"/>
    </row>
    <row r="7" spans="1:17" s="48" customFormat="1" x14ac:dyDescent="0.3">
      <c r="A7" s="312"/>
      <c r="B7" s="313"/>
      <c r="C7" s="313">
        <f>BOD!$B$21</f>
        <v>27</v>
      </c>
      <c r="D7" s="313">
        <f>BOD!$B$21</f>
        <v>27</v>
      </c>
      <c r="E7" s="313">
        <f>BOD!$B$21</f>
        <v>27</v>
      </c>
      <c r="F7" s="313">
        <f>BOD!$B$21</f>
        <v>27</v>
      </c>
      <c r="G7" s="313">
        <f>BOD!$B$21</f>
        <v>27</v>
      </c>
      <c r="H7" s="313">
        <f>BOD!$B$21</f>
        <v>27</v>
      </c>
      <c r="I7" s="313">
        <f>BOD!$B$21</f>
        <v>27</v>
      </c>
      <c r="J7" s="313">
        <f>BOD!$B$21</f>
        <v>27</v>
      </c>
      <c r="K7" s="313">
        <f>BOD!$B$21</f>
        <v>27</v>
      </c>
      <c r="L7" s="313">
        <f>BOD!$B$21</f>
        <v>27</v>
      </c>
      <c r="M7" s="313">
        <f>BOD!$B$21</f>
        <v>27</v>
      </c>
      <c r="N7" s="313">
        <f>BOD!$B$21</f>
        <v>27</v>
      </c>
      <c r="O7" s="313">
        <f>BOD!$B$21</f>
        <v>27</v>
      </c>
      <c r="P7" s="313">
        <f>BOD!$B$21</f>
        <v>27</v>
      </c>
      <c r="Q7" s="488"/>
    </row>
    <row r="8" spans="1:17" s="66" customFormat="1" ht="16.2" x14ac:dyDescent="0.35">
      <c r="A8" s="68"/>
      <c r="B8" s="69"/>
      <c r="C8" s="69"/>
      <c r="D8" s="69"/>
      <c r="E8" s="75"/>
      <c r="F8" s="75"/>
      <c r="G8" s="75"/>
      <c r="H8" s="75"/>
      <c r="I8" s="75"/>
      <c r="J8" s="75"/>
      <c r="N8" s="62"/>
      <c r="O8" s="62"/>
      <c r="P8" s="62"/>
      <c r="Q8" s="62"/>
    </row>
    <row r="9" spans="1:17" s="66" customFormat="1" ht="16.2" x14ac:dyDescent="0.35">
      <c r="A9" s="68"/>
      <c r="B9" s="76"/>
      <c r="C9" s="76"/>
      <c r="D9" s="76"/>
      <c r="E9" s="70"/>
      <c r="F9" s="70"/>
      <c r="G9" s="70"/>
      <c r="H9" s="70"/>
      <c r="I9" s="70"/>
      <c r="J9" s="70"/>
      <c r="N9" s="62"/>
      <c r="O9" s="62"/>
      <c r="P9" s="62"/>
      <c r="Q9" s="62"/>
    </row>
    <row r="10" spans="1:17" s="63" customFormat="1" ht="30" customHeight="1" x14ac:dyDescent="0.35">
      <c r="A10" s="505" t="s">
        <v>54</v>
      </c>
      <c r="B10" s="59" t="s">
        <v>56</v>
      </c>
      <c r="C10" s="60">
        <v>2005</v>
      </c>
      <c r="D10" s="60">
        <v>2006</v>
      </c>
      <c r="E10" s="60">
        <v>2007</v>
      </c>
      <c r="F10" s="60">
        <v>2008</v>
      </c>
      <c r="G10" s="60">
        <v>2009</v>
      </c>
      <c r="H10" s="60">
        <v>2010</v>
      </c>
      <c r="I10" s="60">
        <v>2011</v>
      </c>
      <c r="J10" s="60">
        <v>2012</v>
      </c>
      <c r="K10" s="60">
        <v>2013</v>
      </c>
      <c r="L10" s="60">
        <v>2014</v>
      </c>
      <c r="M10" s="60">
        <v>2015</v>
      </c>
      <c r="N10" s="60">
        <v>2016</v>
      </c>
      <c r="O10" s="60">
        <v>2017</v>
      </c>
      <c r="P10" s="61">
        <v>2018</v>
      </c>
      <c r="Q10" s="62"/>
    </row>
    <row r="11" spans="1:17" ht="15.75" customHeight="1" x14ac:dyDescent="0.35">
      <c r="A11" s="77"/>
      <c r="B11" s="78"/>
      <c r="C11" s="42">
        <f>C3*C7*0.001*365</f>
        <v>289369911.10500002</v>
      </c>
      <c r="D11" s="42">
        <f>D3*D7*0.001*365</f>
        <v>295324602.6825</v>
      </c>
      <c r="E11" s="42">
        <f>E3*E7*0.001*365</f>
        <v>301279294.25999999</v>
      </c>
      <c r="F11" s="42">
        <f>F3*F7*0.001*365</f>
        <v>307233985.83749998</v>
      </c>
      <c r="G11" s="42">
        <f t="shared" ref="G11:L11" si="0">G3*G7*0.001*365</f>
        <v>313188677.41499996</v>
      </c>
      <c r="H11" s="42">
        <f t="shared" si="0"/>
        <v>319143368.99250001</v>
      </c>
      <c r="I11" s="42">
        <f>I3*I7*0.001*365</f>
        <v>325098060.56999999</v>
      </c>
      <c r="J11" s="42">
        <f t="shared" si="0"/>
        <v>332388026.06659847</v>
      </c>
      <c r="K11" s="42">
        <f t="shared" si="0"/>
        <v>339677991.5631969</v>
      </c>
      <c r="L11" s="42">
        <f t="shared" si="0"/>
        <v>346967957.05979532</v>
      </c>
      <c r="M11" s="42">
        <f>M3*M7*0.001*365</f>
        <v>354257922.5563938</v>
      </c>
      <c r="N11" s="42">
        <f t="shared" ref="N11:O11" si="1">N3*N7*0.001*365</f>
        <v>361711357.49002427</v>
      </c>
      <c r="O11" s="42">
        <f t="shared" si="1"/>
        <v>369328261.86068684</v>
      </c>
      <c r="P11" s="79">
        <f>P3*P7*0.001*365</f>
        <v>377108635.66838151</v>
      </c>
      <c r="Q11" s="62"/>
    </row>
    <row r="12" spans="1:17" ht="15.75" customHeight="1" x14ac:dyDescent="0.35">
      <c r="A12" s="80"/>
      <c r="B12" s="76"/>
      <c r="C12" s="76"/>
      <c r="D12" s="76"/>
      <c r="E12" s="75"/>
      <c r="F12" s="75"/>
      <c r="G12" s="75"/>
      <c r="H12" s="75"/>
      <c r="I12" s="75"/>
      <c r="J12" s="75"/>
      <c r="N12" s="62"/>
      <c r="O12" s="62"/>
      <c r="P12" s="62"/>
      <c r="Q12" s="62"/>
    </row>
    <row r="13" spans="1:17" ht="16.2" x14ac:dyDescent="0.35">
      <c r="A13" s="80"/>
      <c r="B13" s="76"/>
      <c r="C13" s="76"/>
      <c r="D13" s="76"/>
      <c r="E13" s="75"/>
      <c r="F13" s="81"/>
      <c r="G13" s="81"/>
      <c r="H13" s="81"/>
      <c r="I13" s="81"/>
      <c r="J13" s="81"/>
      <c r="N13" s="62"/>
      <c r="O13" s="62"/>
      <c r="P13" s="62"/>
      <c r="Q13" s="62"/>
    </row>
    <row r="14" spans="1:17" ht="18" customHeight="1" x14ac:dyDescent="0.3">
      <c r="A14" s="58" t="s">
        <v>100</v>
      </c>
      <c r="B14" s="59" t="s">
        <v>150</v>
      </c>
      <c r="C14" s="60">
        <v>2005</v>
      </c>
      <c r="D14" s="60">
        <v>2006</v>
      </c>
      <c r="E14" s="60">
        <v>2007</v>
      </c>
      <c r="F14" s="60">
        <v>2008</v>
      </c>
      <c r="G14" s="60">
        <v>2009</v>
      </c>
      <c r="H14" s="60">
        <v>2010</v>
      </c>
      <c r="I14" s="60">
        <v>2011</v>
      </c>
      <c r="J14" s="60">
        <v>2012</v>
      </c>
      <c r="K14" s="60">
        <v>2013</v>
      </c>
      <c r="L14" s="60">
        <v>2014</v>
      </c>
      <c r="M14" s="60">
        <v>2015</v>
      </c>
      <c r="N14" s="60">
        <v>2016</v>
      </c>
      <c r="O14" s="60">
        <v>2017</v>
      </c>
      <c r="P14" s="61">
        <v>2018</v>
      </c>
    </row>
    <row r="15" spans="1:17" ht="15.75" customHeight="1" x14ac:dyDescent="0.3">
      <c r="A15" s="77"/>
      <c r="B15" s="78"/>
      <c r="C15" s="41">
        <v>1.25</v>
      </c>
      <c r="D15" s="41">
        <v>1.25</v>
      </c>
      <c r="E15" s="42">
        <v>1.25</v>
      </c>
      <c r="F15" s="42">
        <v>1.25</v>
      </c>
      <c r="G15" s="42">
        <v>1.25</v>
      </c>
      <c r="H15" s="42">
        <v>1.25</v>
      </c>
      <c r="I15" s="42">
        <v>1.25</v>
      </c>
      <c r="J15" s="42">
        <v>1.25</v>
      </c>
      <c r="K15" s="43">
        <v>1.25</v>
      </c>
      <c r="L15" s="43">
        <v>1.25</v>
      </c>
      <c r="M15" s="43">
        <v>1.25</v>
      </c>
      <c r="N15" s="43">
        <v>1.25</v>
      </c>
      <c r="O15" s="43">
        <v>1.25</v>
      </c>
      <c r="P15" s="44">
        <v>1.25</v>
      </c>
    </row>
    <row r="16" spans="1:17" ht="15.75" customHeight="1" x14ac:dyDescent="0.3">
      <c r="A16" s="80"/>
      <c r="B16" s="76"/>
      <c r="C16" s="76"/>
      <c r="D16" s="76"/>
      <c r="E16" s="75"/>
      <c r="F16" s="75"/>
      <c r="G16" s="75"/>
      <c r="H16" s="75"/>
      <c r="I16" s="75"/>
      <c r="J16" s="75"/>
    </row>
    <row r="17" spans="1:18" x14ac:dyDescent="0.3">
      <c r="A17" s="80"/>
      <c r="B17" s="76"/>
      <c r="C17" s="76"/>
      <c r="D17" s="76"/>
      <c r="E17" s="82"/>
      <c r="F17" s="82"/>
      <c r="G17" s="82"/>
      <c r="H17" s="82"/>
      <c r="I17" s="82"/>
      <c r="J17" s="82"/>
    </row>
    <row r="18" spans="1:18" s="63" customFormat="1" ht="18" x14ac:dyDescent="0.3">
      <c r="A18" s="58" t="s">
        <v>101</v>
      </c>
      <c r="B18" s="59" t="s">
        <v>150</v>
      </c>
      <c r="C18" s="60">
        <v>2005</v>
      </c>
      <c r="D18" s="60">
        <v>2006</v>
      </c>
      <c r="E18" s="60">
        <v>2007</v>
      </c>
      <c r="F18" s="60">
        <v>2008</v>
      </c>
      <c r="G18" s="60">
        <v>2009</v>
      </c>
      <c r="H18" s="60">
        <v>2010</v>
      </c>
      <c r="I18" s="60">
        <v>2011</v>
      </c>
      <c r="J18" s="60">
        <v>2012</v>
      </c>
      <c r="K18" s="60">
        <v>2013</v>
      </c>
      <c r="L18" s="60">
        <v>2014</v>
      </c>
      <c r="M18" s="60">
        <v>2015</v>
      </c>
      <c r="N18" s="60">
        <v>2016</v>
      </c>
      <c r="O18" s="60">
        <v>2017</v>
      </c>
      <c r="P18" s="61">
        <v>2018</v>
      </c>
    </row>
    <row r="19" spans="1:18" x14ac:dyDescent="0.3">
      <c r="A19" s="77"/>
      <c r="B19" s="78"/>
      <c r="C19" s="74">
        <v>1</v>
      </c>
      <c r="D19" s="74">
        <v>1</v>
      </c>
      <c r="E19" s="42">
        <v>1</v>
      </c>
      <c r="F19" s="42">
        <v>1</v>
      </c>
      <c r="G19" s="42">
        <v>1</v>
      </c>
      <c r="H19" s="42">
        <v>1</v>
      </c>
      <c r="I19" s="42">
        <v>1</v>
      </c>
      <c r="J19" s="42">
        <v>1</v>
      </c>
      <c r="K19" s="145">
        <v>1</v>
      </c>
      <c r="L19" s="145">
        <v>1</v>
      </c>
      <c r="M19" s="145">
        <v>1</v>
      </c>
      <c r="N19" s="145">
        <v>1</v>
      </c>
      <c r="O19" s="145">
        <v>1</v>
      </c>
      <c r="P19" s="146">
        <v>1</v>
      </c>
    </row>
    <row r="20" spans="1:18" x14ac:dyDescent="0.3">
      <c r="A20" s="80"/>
      <c r="B20" s="76"/>
      <c r="C20" s="76"/>
      <c r="D20" s="76"/>
      <c r="E20" s="75"/>
      <c r="F20" s="75"/>
      <c r="G20" s="75"/>
      <c r="H20" s="75"/>
      <c r="I20" s="75"/>
      <c r="J20" s="75"/>
    </row>
    <row r="21" spans="1:18" x14ac:dyDescent="0.3">
      <c r="A21" s="80"/>
      <c r="B21" s="76"/>
      <c r="C21" s="76"/>
      <c r="D21" s="76"/>
      <c r="E21" s="82"/>
      <c r="F21" s="82"/>
      <c r="G21" s="82"/>
      <c r="H21" s="82"/>
      <c r="I21" s="82"/>
      <c r="J21" s="82"/>
    </row>
    <row r="22" spans="1:18" ht="18" x14ac:dyDescent="0.3">
      <c r="A22" s="505" t="s">
        <v>188</v>
      </c>
      <c r="B22" s="59" t="s">
        <v>56</v>
      </c>
      <c r="C22" s="60">
        <v>2005</v>
      </c>
      <c r="D22" s="60">
        <v>2006</v>
      </c>
      <c r="E22" s="60">
        <v>2007</v>
      </c>
      <c r="F22" s="60">
        <v>2008</v>
      </c>
      <c r="G22" s="60">
        <v>2009</v>
      </c>
      <c r="H22" s="60">
        <v>2010</v>
      </c>
      <c r="I22" s="60">
        <v>2011</v>
      </c>
      <c r="J22" s="60">
        <v>2012</v>
      </c>
      <c r="K22" s="60">
        <v>2013</v>
      </c>
      <c r="L22" s="60">
        <v>2014</v>
      </c>
      <c r="M22" s="60">
        <v>2015</v>
      </c>
      <c r="N22" s="60">
        <v>2016</v>
      </c>
      <c r="O22" s="60">
        <v>2017</v>
      </c>
      <c r="P22" s="61">
        <v>2018</v>
      </c>
      <c r="Q22" s="63"/>
    </row>
    <row r="23" spans="1:18" s="49" customFormat="1" x14ac:dyDescent="0.3">
      <c r="A23" s="83"/>
      <c r="B23" s="84"/>
      <c r="C23" s="315">
        <f>C11*'Urban_degree of utilization'!$Y$24*C15</f>
        <v>32246631.515719477</v>
      </c>
      <c r="D23" s="315">
        <f>D11*'Urban_degree of utilization'!$Y$24*D15</f>
        <v>32910206.883165766</v>
      </c>
      <c r="E23" s="315">
        <f>E11*'Urban_degree of utilization'!$Y$24*E15</f>
        <v>33573782.250612058</v>
      </c>
      <c r="F23" s="315">
        <f>F11*'Urban_degree of utilization'!$Y$24*F15</f>
        <v>34237357.618058346</v>
      </c>
      <c r="G23" s="315">
        <f>G11*'Urban_degree of utilization'!$Y$24*G15</f>
        <v>34900932.985504635</v>
      </c>
      <c r="H23" s="315">
        <f>H11*'Urban_degree of utilization'!$Y$24*H15</f>
        <v>35564508.352950931</v>
      </c>
      <c r="I23" s="315">
        <f>I11*'Urban_degree of utilization'!$P$24*I15</f>
        <v>56892160.599749997</v>
      </c>
      <c r="J23" s="315">
        <f>J11*'Urban_degree of utilization'!$P$24*J15</f>
        <v>58167904.561654739</v>
      </c>
      <c r="K23" s="315">
        <f>K11*'Urban_degree of utilization'!$P$24*K15</f>
        <v>59443648.523559459</v>
      </c>
      <c r="L23" s="315">
        <f>L11*'Urban_degree of utilization'!$P$24*L15</f>
        <v>60719392.485464185</v>
      </c>
      <c r="M23" s="315">
        <f>M11*'Urban_degree of utilization'!$P$24*M15</f>
        <v>61995136.447368927</v>
      </c>
      <c r="N23" s="315">
        <f>N11*'Urban_degree of utilization'!$P$24*N15</f>
        <v>63299487.560754254</v>
      </c>
      <c r="O23" s="315">
        <f>O11*'Urban_degree of utilization'!$P$24*O15</f>
        <v>64632445.825620204</v>
      </c>
      <c r="P23" s="315">
        <f>P11*'Urban_degree of utilization'!$P$24*P15</f>
        <v>65994011.241966777</v>
      </c>
      <c r="Q23" s="489"/>
    </row>
    <row r="24" spans="1:18" s="49" customFormat="1" x14ac:dyDescent="0.3">
      <c r="A24" s="46"/>
      <c r="B24" s="85"/>
      <c r="C24" s="317"/>
      <c r="D24" s="85"/>
      <c r="E24" s="86"/>
      <c r="F24" s="86"/>
      <c r="G24" s="86"/>
      <c r="H24" s="86"/>
      <c r="I24" s="86"/>
      <c r="J24" s="86"/>
      <c r="N24" s="63"/>
      <c r="O24" s="63"/>
      <c r="P24" s="63"/>
      <c r="Q24" s="63"/>
    </row>
    <row r="25" spans="1:18" s="49" customFormat="1" x14ac:dyDescent="0.3">
      <c r="A25" s="46"/>
      <c r="B25" s="85"/>
      <c r="C25" s="85"/>
      <c r="D25" s="85"/>
      <c r="E25" s="87"/>
      <c r="F25" s="87"/>
      <c r="G25" s="87"/>
      <c r="H25" s="87"/>
      <c r="I25" s="87"/>
      <c r="J25" s="87"/>
      <c r="N25" s="63"/>
      <c r="O25" s="63"/>
      <c r="P25" s="63"/>
      <c r="Q25" s="63"/>
    </row>
    <row r="26" spans="1:18" ht="18" x14ac:dyDescent="0.3">
      <c r="A26" s="505" t="s">
        <v>189</v>
      </c>
      <c r="B26" s="59" t="s">
        <v>56</v>
      </c>
      <c r="C26" s="60">
        <v>2005</v>
      </c>
      <c r="D26" s="60">
        <v>2006</v>
      </c>
      <c r="E26" s="60">
        <v>2007</v>
      </c>
      <c r="F26" s="60">
        <v>2008</v>
      </c>
      <c r="G26" s="60">
        <v>2009</v>
      </c>
      <c r="H26" s="60">
        <v>2010</v>
      </c>
      <c r="I26" s="60">
        <v>2011</v>
      </c>
      <c r="J26" s="60">
        <v>2012</v>
      </c>
      <c r="K26" s="60">
        <v>2013</v>
      </c>
      <c r="L26" s="60">
        <v>2014</v>
      </c>
      <c r="M26" s="60">
        <v>2015</v>
      </c>
      <c r="N26" s="60">
        <v>2016</v>
      </c>
      <c r="O26" s="60">
        <v>2017</v>
      </c>
      <c r="P26" s="61">
        <v>2018</v>
      </c>
      <c r="Q26" s="63"/>
    </row>
    <row r="27" spans="1:18" s="49" customFormat="1" x14ac:dyDescent="0.3">
      <c r="A27" s="88"/>
      <c r="B27" s="84"/>
      <c r="C27" s="315">
        <f>C11*C19*(1-'Urban_degree of utilization'!$Y$24)</f>
        <v>263572605.89242446</v>
      </c>
      <c r="D27" s="315">
        <f>D11*D19*(1-'Urban_degree of utilization'!$Y$24)</f>
        <v>268996437.1759674</v>
      </c>
      <c r="E27" s="315">
        <f>E11*E19*(1-'Urban_degree of utilization'!$Y$24)</f>
        <v>274420268.45951039</v>
      </c>
      <c r="F27" s="315">
        <f>F11*F19*(1-'Urban_degree of utilization'!$Y$24)</f>
        <v>279844099.74305332</v>
      </c>
      <c r="G27" s="315">
        <f>G11*G19*(1-'Urban_degree of utilization'!$Y$24)</f>
        <v>285267931.02659625</v>
      </c>
      <c r="H27" s="315">
        <f>H11*H19*(1-'Urban_degree of utilization'!$Y$24)</f>
        <v>290691762.3101393</v>
      </c>
      <c r="I27" s="315">
        <f>I11*I19*(1-'Urban_degree of utilization'!$P$24)</f>
        <v>279584332.09020001</v>
      </c>
      <c r="J27" s="315">
        <f>J11*J19*(1-'Urban_degree of utilization'!$P$24)</f>
        <v>285853702.41727471</v>
      </c>
      <c r="K27" s="315">
        <f>K11*K19*(1-'Urban_degree of utilization'!$P$24)</f>
        <v>292123072.7443493</v>
      </c>
      <c r="L27" s="315">
        <f>L11*L19*(1-'Urban_degree of utilization'!$P$24)</f>
        <v>298392443.07142395</v>
      </c>
      <c r="M27" s="315">
        <f>M11*M19*(1-'Urban_degree of utilization'!$P$24)</f>
        <v>304661813.39849865</v>
      </c>
      <c r="N27" s="315">
        <f>N11*N19*(1-'Urban_degree of utilization'!$P$24)</f>
        <v>311071767.44142085</v>
      </c>
      <c r="O27" s="315">
        <f>O11*O19*(1-'Urban_degree of utilization'!$P$24)</f>
        <v>317622305.20019066</v>
      </c>
      <c r="P27" s="315">
        <f>P11*P19*(1-'Urban_degree of utilization'!$P$24)</f>
        <v>324313426.67480808</v>
      </c>
      <c r="Q27" s="489"/>
    </row>
    <row r="28" spans="1:18" s="49" customFormat="1" x14ac:dyDescent="0.3">
      <c r="A28" s="89"/>
      <c r="B28" s="90"/>
      <c r="C28" s="317"/>
      <c r="D28" s="90"/>
      <c r="E28" s="86"/>
      <c r="F28" s="86"/>
      <c r="G28" s="86"/>
      <c r="H28" s="86"/>
      <c r="I28" s="86"/>
      <c r="M28" s="63"/>
      <c r="N28" s="63"/>
      <c r="O28" s="63"/>
      <c r="P28" s="63"/>
      <c r="Q28" s="63"/>
      <c r="R28" s="63"/>
    </row>
    <row r="29" spans="1:18" s="49" customFormat="1" x14ac:dyDescent="0.3">
      <c r="A29" s="89"/>
      <c r="B29" s="90"/>
      <c r="C29" s="90"/>
      <c r="D29" s="90"/>
      <c r="E29" s="51"/>
      <c r="F29" s="51"/>
      <c r="G29" s="51"/>
      <c r="H29" s="51"/>
      <c r="I29" s="51"/>
      <c r="N29" s="137"/>
    </row>
    <row r="30" spans="1:18" s="49" customFormat="1" ht="15.75" customHeight="1" x14ac:dyDescent="0.3">
      <c r="A30" s="505" t="s">
        <v>102</v>
      </c>
      <c r="B30" s="506"/>
      <c r="C30" s="89"/>
      <c r="D30" s="89"/>
      <c r="E30" s="91"/>
      <c r="F30" s="91"/>
      <c r="G30" s="91"/>
      <c r="H30" s="91"/>
      <c r="I30" s="91"/>
      <c r="K30" s="63"/>
      <c r="L30" s="63"/>
      <c r="M30" s="63"/>
      <c r="N30" s="63"/>
      <c r="O30" s="63"/>
      <c r="P30" s="63"/>
      <c r="Q30" s="63"/>
      <c r="R30" s="63"/>
    </row>
    <row r="31" spans="1:18" s="49" customFormat="1" ht="15.75" customHeight="1" x14ac:dyDescent="0.3">
      <c r="A31" s="92">
        <v>0.6</v>
      </c>
      <c r="B31" s="93" t="s">
        <v>12</v>
      </c>
      <c r="C31" s="50"/>
      <c r="D31" s="50"/>
      <c r="E31" s="51"/>
      <c r="F31" s="48"/>
      <c r="G31" s="48"/>
      <c r="H31" s="48"/>
      <c r="I31" s="48"/>
      <c r="K31" s="63"/>
      <c r="L31" s="63"/>
      <c r="M31" s="63"/>
      <c r="N31" s="63"/>
      <c r="O31" s="63"/>
      <c r="P31" s="63"/>
      <c r="Q31" s="63"/>
      <c r="R31" s="63"/>
    </row>
    <row r="32" spans="1:18" s="49" customFormat="1" ht="15.75" customHeight="1" x14ac:dyDescent="0.3">
      <c r="A32" s="89"/>
      <c r="B32" s="89"/>
      <c r="C32" s="89"/>
      <c r="D32" s="89"/>
      <c r="E32" s="51"/>
      <c r="F32" s="51"/>
      <c r="G32" s="51"/>
      <c r="H32" s="51"/>
      <c r="I32" s="51"/>
      <c r="K32" s="63"/>
      <c r="L32" s="63"/>
      <c r="M32" s="63"/>
      <c r="N32" s="63"/>
      <c r="O32" s="63"/>
      <c r="P32" s="63"/>
      <c r="Q32" s="63"/>
      <c r="R32" s="63"/>
    </row>
    <row r="33" spans="1:25" s="49" customFormat="1" x14ac:dyDescent="0.3">
      <c r="A33" s="671" t="s">
        <v>18</v>
      </c>
      <c r="B33" s="672"/>
      <c r="C33" s="89"/>
      <c r="D33" s="89"/>
      <c r="E33" s="51"/>
      <c r="F33" s="51"/>
      <c r="G33" s="51"/>
      <c r="H33" s="51"/>
      <c r="I33" s="51"/>
      <c r="K33" s="63"/>
      <c r="L33" s="63"/>
      <c r="M33" s="63"/>
      <c r="N33" s="63"/>
      <c r="O33" s="63"/>
      <c r="P33" s="63"/>
      <c r="Q33" s="63"/>
      <c r="R33" s="63"/>
    </row>
    <row r="34" spans="1:25" s="49" customFormat="1" x14ac:dyDescent="0.3">
      <c r="A34" s="94">
        <v>0</v>
      </c>
      <c r="B34" s="95" t="s">
        <v>17</v>
      </c>
      <c r="C34" s="90"/>
      <c r="D34" s="96"/>
      <c r="E34" s="51"/>
      <c r="F34" s="51"/>
      <c r="G34" s="51"/>
      <c r="H34" s="51"/>
      <c r="I34" s="51"/>
      <c r="K34" s="63"/>
      <c r="L34" s="63"/>
      <c r="M34" s="63"/>
      <c r="N34" s="63"/>
      <c r="O34" s="63"/>
      <c r="P34" s="63"/>
      <c r="Q34" s="63"/>
      <c r="R34" s="63"/>
    </row>
    <row r="35" spans="1:25" s="49" customFormat="1" ht="16.2" thickBot="1" x14ac:dyDescent="0.35">
      <c r="A35" s="97"/>
      <c r="B35" s="89"/>
      <c r="C35" s="89"/>
      <c r="D35" s="89"/>
      <c r="E35" s="51"/>
      <c r="F35" s="51"/>
      <c r="G35" s="51"/>
      <c r="H35" s="51"/>
      <c r="I35" s="51"/>
    </row>
    <row r="36" spans="1:25" s="49" customFormat="1" x14ac:dyDescent="0.3">
      <c r="A36" s="515" t="s">
        <v>10</v>
      </c>
      <c r="B36" s="99"/>
      <c r="C36" s="90"/>
      <c r="D36" s="90"/>
      <c r="E36" s="51"/>
      <c r="F36" s="51"/>
      <c r="G36" s="51"/>
      <c r="H36" s="51"/>
      <c r="I36" s="51"/>
    </row>
    <row r="37" spans="1:25" s="49" customFormat="1" x14ac:dyDescent="0.3">
      <c r="A37" s="100" t="s">
        <v>2</v>
      </c>
      <c r="B37" s="101" t="s">
        <v>11</v>
      </c>
      <c r="C37" s="89"/>
      <c r="D37" s="89"/>
      <c r="E37" s="51"/>
      <c r="F37" s="51"/>
      <c r="G37" s="51"/>
      <c r="H37" s="51"/>
      <c r="I37" s="51"/>
    </row>
    <row r="38" spans="1:25" s="49" customFormat="1" x14ac:dyDescent="0.3">
      <c r="A38" s="52" t="s">
        <v>3</v>
      </c>
      <c r="B38" s="102">
        <v>0.8</v>
      </c>
      <c r="C38" s="103"/>
      <c r="D38" s="103"/>
      <c r="E38" s="51"/>
      <c r="F38" s="51"/>
      <c r="G38" s="51"/>
      <c r="H38" s="51"/>
      <c r="I38" s="51"/>
    </row>
    <row r="39" spans="1:25" s="49" customFormat="1" ht="46.8" x14ac:dyDescent="0.3">
      <c r="A39" s="52" t="s">
        <v>4</v>
      </c>
      <c r="B39" s="104">
        <v>0.3</v>
      </c>
      <c r="C39" s="103"/>
      <c r="D39" s="103"/>
      <c r="E39" s="51"/>
      <c r="F39" s="51"/>
      <c r="G39" s="51"/>
      <c r="H39" s="51"/>
      <c r="I39" s="51"/>
    </row>
    <row r="40" spans="1:25" s="49" customFormat="1" ht="31.2" x14ac:dyDescent="0.3">
      <c r="A40" s="52" t="s">
        <v>96</v>
      </c>
      <c r="B40" s="104">
        <v>0</v>
      </c>
      <c r="C40" s="103"/>
      <c r="D40" s="103"/>
      <c r="E40" s="51"/>
      <c r="F40" s="51"/>
      <c r="G40" s="51"/>
      <c r="H40" s="51"/>
      <c r="I40" s="51"/>
    </row>
    <row r="41" spans="1:25" s="49" customFormat="1" x14ac:dyDescent="0.3">
      <c r="A41" s="52" t="s">
        <v>5</v>
      </c>
      <c r="B41" s="102">
        <v>0.5</v>
      </c>
      <c r="C41" s="103"/>
      <c r="D41" s="103"/>
      <c r="E41" s="51"/>
      <c r="F41" s="51"/>
      <c r="G41" s="51"/>
      <c r="H41" s="51"/>
      <c r="I41" s="51"/>
    </row>
    <row r="42" spans="1:25" s="49" customFormat="1" x14ac:dyDescent="0.3">
      <c r="A42" s="52" t="s">
        <v>6</v>
      </c>
      <c r="B42" s="102">
        <v>0.1</v>
      </c>
      <c r="C42" s="103"/>
      <c r="D42" s="103"/>
      <c r="E42" s="51"/>
      <c r="F42" s="51"/>
      <c r="G42" s="51"/>
      <c r="H42" s="51"/>
      <c r="I42" s="51"/>
    </row>
    <row r="43" spans="1:25" s="49" customFormat="1" x14ac:dyDescent="0.3">
      <c r="A43" s="52" t="s">
        <v>7</v>
      </c>
      <c r="B43" s="102">
        <v>0</v>
      </c>
      <c r="C43" s="103"/>
      <c r="D43" s="103"/>
      <c r="E43" s="51"/>
      <c r="F43" s="51"/>
      <c r="G43" s="51"/>
      <c r="H43" s="51"/>
      <c r="I43" s="51"/>
    </row>
    <row r="44" spans="1:25" s="49" customFormat="1" x14ac:dyDescent="0.3">
      <c r="A44" s="52" t="s">
        <v>8</v>
      </c>
      <c r="B44" s="102">
        <v>0.5</v>
      </c>
      <c r="C44" s="103"/>
      <c r="D44" s="103"/>
      <c r="E44" s="51"/>
      <c r="F44" s="51"/>
      <c r="G44" s="51"/>
      <c r="H44" s="51"/>
      <c r="I44" s="51"/>
    </row>
    <row r="45" spans="1:25" s="49" customFormat="1" ht="31.2" x14ac:dyDescent="0.3">
      <c r="A45" s="53" t="s">
        <v>99</v>
      </c>
      <c r="B45" s="105">
        <v>0.5</v>
      </c>
      <c r="C45" s="103"/>
      <c r="D45" s="103"/>
      <c r="E45" s="51"/>
      <c r="F45" s="51"/>
      <c r="G45" s="51"/>
      <c r="H45" s="51"/>
      <c r="I45" s="51"/>
    </row>
    <row r="46" spans="1:25" s="49" customFormat="1" ht="47.4" thickBot="1" x14ac:dyDescent="0.35">
      <c r="A46" s="54" t="s">
        <v>9</v>
      </c>
      <c r="B46" s="106">
        <v>0.1</v>
      </c>
      <c r="C46" s="103"/>
      <c r="D46" s="103"/>
      <c r="E46" s="51"/>
      <c r="F46" s="51"/>
      <c r="G46" s="51"/>
      <c r="H46" s="51"/>
      <c r="I46" s="51"/>
    </row>
    <row r="47" spans="1:25" s="49" customFormat="1" ht="16.2" thickBot="1" x14ac:dyDescent="0.35">
      <c r="A47" s="107"/>
      <c r="B47" s="108"/>
      <c r="C47" s="108"/>
      <c r="D47" s="108"/>
      <c r="E47" s="108"/>
      <c r="F47" s="51"/>
      <c r="G47" s="51"/>
      <c r="H47" s="51"/>
      <c r="I47" s="51"/>
      <c r="J47" s="51"/>
      <c r="K47" s="51"/>
    </row>
    <row r="48" spans="1:25" s="49" customFormat="1" ht="45.75" customHeight="1" thickBot="1" x14ac:dyDescent="0.35">
      <c r="A48" s="673" t="s">
        <v>247</v>
      </c>
      <c r="B48" s="674"/>
      <c r="C48" s="674"/>
      <c r="D48" s="675"/>
      <c r="E48" s="125"/>
      <c r="F48" s="125"/>
      <c r="G48" s="125"/>
      <c r="H48" s="51"/>
      <c r="I48" s="51"/>
      <c r="J48" s="51"/>
      <c r="K48" s="51"/>
      <c r="M48" s="51"/>
      <c r="N48" s="51"/>
      <c r="O48" s="51"/>
      <c r="P48" s="51"/>
      <c r="Q48" s="51"/>
      <c r="R48" s="51"/>
      <c r="S48" s="51"/>
      <c r="T48" s="51"/>
      <c r="U48" s="51"/>
      <c r="V48" s="51"/>
      <c r="W48" s="51"/>
      <c r="X48" s="51"/>
      <c r="Y48" s="51"/>
    </row>
    <row r="49" spans="1:25" s="49" customFormat="1" ht="62.4" x14ac:dyDescent="0.3">
      <c r="A49" s="126" t="s">
        <v>57</v>
      </c>
      <c r="B49" s="127" t="s">
        <v>61</v>
      </c>
      <c r="C49" s="502" t="s">
        <v>174</v>
      </c>
      <c r="D49" s="148" t="s">
        <v>175</v>
      </c>
      <c r="F49" s="51"/>
      <c r="G49" s="51"/>
      <c r="H49" s="51"/>
      <c r="I49" s="51"/>
      <c r="J49" s="51"/>
      <c r="K49" s="51"/>
      <c r="M49" s="51"/>
      <c r="N49" s="51"/>
      <c r="O49" s="51"/>
      <c r="P49" s="51"/>
      <c r="Q49" s="51"/>
      <c r="R49" s="51"/>
      <c r="S49" s="51"/>
      <c r="T49" s="51"/>
      <c r="U49" s="51"/>
      <c r="V49" s="51"/>
      <c r="W49" s="51"/>
      <c r="X49" s="51"/>
      <c r="Y49" s="51"/>
    </row>
    <row r="50" spans="1:25" s="49" customFormat="1" x14ac:dyDescent="0.3">
      <c r="A50" s="676" t="s">
        <v>173</v>
      </c>
      <c r="B50" s="110" t="s">
        <v>58</v>
      </c>
      <c r="C50" s="318">
        <f>'Urban_degree of utilization'!$Z$24</f>
        <v>0.31329829984544044</v>
      </c>
      <c r="D50" s="319">
        <f>'Urban_degree of utilization'!$S$24</f>
        <v>0.49199999999999999</v>
      </c>
      <c r="F50" s="51"/>
      <c r="G50" s="51"/>
      <c r="H50" s="51"/>
      <c r="I50" s="51"/>
      <c r="J50" s="51"/>
      <c r="K50" s="51"/>
      <c r="M50" s="51"/>
      <c r="N50" s="51"/>
      <c r="O50" s="51"/>
      <c r="P50" s="51"/>
      <c r="Q50" s="51"/>
      <c r="R50" s="51"/>
      <c r="S50" s="51"/>
      <c r="T50" s="51"/>
      <c r="U50" s="51"/>
      <c r="V50" s="51"/>
      <c r="W50" s="51"/>
      <c r="X50" s="51"/>
      <c r="Y50" s="51"/>
    </row>
    <row r="51" spans="1:25" s="49" customFormat="1" x14ac:dyDescent="0.3">
      <c r="A51" s="676"/>
      <c r="B51" s="110" t="s">
        <v>59</v>
      </c>
      <c r="C51" s="318">
        <f>'Urban_degree of utilization'!$AB$24</f>
        <v>7.3999999999999996E-2</v>
      </c>
      <c r="D51" s="319">
        <f>'Urban_degree of utilization'!$Q$24</f>
        <v>1.8000000000000002E-2</v>
      </c>
      <c r="F51" s="51"/>
      <c r="G51" s="51"/>
      <c r="H51" s="51"/>
      <c r="I51" s="51"/>
      <c r="J51" s="51"/>
      <c r="K51" s="51"/>
      <c r="M51" s="51"/>
      <c r="N51" s="51"/>
      <c r="O51" s="51"/>
      <c r="P51" s="51"/>
      <c r="Q51" s="51"/>
      <c r="R51" s="51"/>
      <c r="S51" s="51"/>
      <c r="T51" s="51"/>
      <c r="U51" s="51"/>
      <c r="V51" s="51"/>
      <c r="W51" s="51"/>
      <c r="X51" s="51"/>
      <c r="Y51" s="51"/>
    </row>
    <row r="52" spans="1:25" s="49" customFormat="1" x14ac:dyDescent="0.3">
      <c r="A52" s="676"/>
      <c r="B52" s="110" t="s">
        <v>98</v>
      </c>
      <c r="C52" s="318">
        <f>'Urban_degree of utilization'!$AD$24</f>
        <v>1.8274390243902438E-2</v>
      </c>
      <c r="D52" s="319">
        <f>'Urban_degree of utilization'!$R$24</f>
        <v>1.7999999999999999E-2</v>
      </c>
      <c r="F52" s="51"/>
      <c r="G52" s="51"/>
      <c r="H52" s="51"/>
      <c r="I52" s="51"/>
      <c r="J52" s="51"/>
      <c r="K52" s="51"/>
      <c r="M52" s="51"/>
      <c r="N52" s="51"/>
      <c r="O52" s="51"/>
      <c r="P52" s="51"/>
      <c r="Q52" s="51"/>
      <c r="R52" s="51"/>
      <c r="S52" s="51"/>
      <c r="T52" s="51"/>
      <c r="U52" s="51"/>
      <c r="V52" s="51"/>
      <c r="W52" s="51"/>
      <c r="X52" s="51"/>
      <c r="Y52" s="51"/>
    </row>
    <row r="53" spans="1:25" s="49" customFormat="1" x14ac:dyDescent="0.3">
      <c r="A53" s="676"/>
      <c r="B53" s="110" t="s">
        <v>60</v>
      </c>
      <c r="C53" s="318">
        <f>'Urban_degree of utilization'!$Y$24</f>
        <v>8.9149922720247299E-2</v>
      </c>
      <c r="D53" s="358">
        <f>'Urban_degree of utilization'!$P$24</f>
        <v>0.14000000000000001</v>
      </c>
      <c r="F53" s="51"/>
      <c r="G53" s="51"/>
      <c r="H53" s="51"/>
      <c r="I53" s="51"/>
      <c r="J53" s="51"/>
      <c r="K53" s="51"/>
      <c r="M53" s="51"/>
      <c r="N53" s="51"/>
      <c r="O53" s="51"/>
      <c r="P53" s="51"/>
      <c r="Q53" s="51"/>
      <c r="R53" s="51"/>
      <c r="S53" s="51"/>
      <c r="T53" s="51"/>
      <c r="U53" s="51"/>
      <c r="V53" s="51"/>
      <c r="W53" s="51"/>
      <c r="X53" s="51"/>
      <c r="Y53" s="51"/>
    </row>
    <row r="54" spans="1:25" s="49" customFormat="1" ht="15.75" customHeight="1" thickBot="1" x14ac:dyDescent="0.35">
      <c r="A54" s="677"/>
      <c r="B54" s="149" t="s">
        <v>134</v>
      </c>
      <c r="C54" s="320">
        <f>'Urban_degree of utilization'!$AF$24</f>
        <v>0.50527738719040993</v>
      </c>
      <c r="D54" s="321">
        <f>'Urban_degree of utilization'!$T$24</f>
        <v>0.33199999999999996</v>
      </c>
      <c r="F54" s="51"/>
      <c r="G54" s="51"/>
      <c r="H54" s="51"/>
      <c r="I54" s="51"/>
      <c r="J54" s="51"/>
      <c r="K54" s="51"/>
      <c r="M54" s="51"/>
      <c r="N54" s="51"/>
      <c r="O54" s="51"/>
      <c r="P54" s="51"/>
      <c r="Q54" s="51"/>
      <c r="R54" s="51"/>
      <c r="S54" s="51"/>
      <c r="T54" s="51"/>
      <c r="U54" s="51"/>
      <c r="V54" s="51"/>
      <c r="W54" s="51"/>
      <c r="X54" s="51"/>
      <c r="Y54" s="51"/>
    </row>
    <row r="55" spans="1:25" s="49" customFormat="1" x14ac:dyDescent="0.3">
      <c r="A55" s="507"/>
      <c r="B55" s="110"/>
      <c r="C55" s="132"/>
      <c r="F55" s="51"/>
      <c r="G55" s="51"/>
      <c r="H55" s="51"/>
      <c r="I55" s="51"/>
      <c r="J55" s="51"/>
      <c r="K55" s="51"/>
      <c r="M55" s="51"/>
      <c r="N55" s="51"/>
      <c r="O55" s="51"/>
      <c r="P55" s="51"/>
      <c r="Q55" s="51"/>
      <c r="R55" s="51"/>
      <c r="S55" s="51"/>
      <c r="T55" s="51"/>
      <c r="U55" s="51"/>
      <c r="V55" s="51"/>
      <c r="W55" s="51"/>
      <c r="X55" s="51"/>
      <c r="Y55" s="51"/>
    </row>
    <row r="56" spans="1:25" s="49" customFormat="1" ht="16.2" thickBot="1" x14ac:dyDescent="0.35">
      <c r="A56" s="110"/>
      <c r="B56" s="132"/>
      <c r="D56" s="134"/>
      <c r="F56" s="111"/>
      <c r="G56" s="112"/>
      <c r="H56" s="51"/>
      <c r="I56" s="51"/>
      <c r="J56" s="51"/>
      <c r="K56" s="51"/>
    </row>
    <row r="57" spans="1:25" s="49" customFormat="1" ht="48" customHeight="1" x14ac:dyDescent="0.3">
      <c r="A57" s="143" t="s">
        <v>248</v>
      </c>
      <c r="B57" s="502" t="s">
        <v>107</v>
      </c>
      <c r="C57" s="144" t="s">
        <v>108</v>
      </c>
      <c r="D57" s="134"/>
      <c r="F57" s="111"/>
      <c r="G57" s="112"/>
      <c r="H57" s="51"/>
      <c r="I57" s="51"/>
      <c r="J57" s="51"/>
      <c r="K57" s="51"/>
    </row>
    <row r="58" spans="1:25" s="49" customFormat="1" ht="16.2" thickBot="1" x14ac:dyDescent="0.35">
      <c r="A58" s="142" t="s">
        <v>109</v>
      </c>
      <c r="B58" s="322">
        <f>Population!$E$20</f>
        <v>0.22243668955221232</v>
      </c>
      <c r="C58" s="323">
        <f>Population!$C$20</f>
        <v>0.24048225946942012</v>
      </c>
      <c r="D58" s="134"/>
      <c r="F58" s="111"/>
      <c r="G58" s="112"/>
      <c r="H58" s="51"/>
      <c r="I58" s="51"/>
      <c r="J58" s="51"/>
      <c r="K58" s="51"/>
    </row>
    <row r="59" spans="1:25" s="49" customFormat="1" x14ac:dyDescent="0.3">
      <c r="A59" s="133"/>
      <c r="B59" s="133"/>
      <c r="C59" s="133"/>
      <c r="E59" s="110"/>
      <c r="F59" s="112"/>
      <c r="G59" s="51"/>
      <c r="H59" s="51"/>
      <c r="I59" s="51"/>
      <c r="J59" s="51"/>
    </row>
    <row r="60" spans="1:25" s="49" customFormat="1" ht="16.2" thickBot="1" x14ac:dyDescent="0.35">
      <c r="A60" s="109"/>
      <c r="B60" s="133"/>
      <c r="C60" s="133"/>
      <c r="D60" s="133"/>
      <c r="E60" s="133"/>
      <c r="F60" s="133"/>
      <c r="G60" s="133"/>
      <c r="H60" s="133"/>
      <c r="I60" s="133"/>
      <c r="J60" s="133"/>
      <c r="K60" s="133"/>
      <c r="L60" s="133"/>
      <c r="M60" s="133"/>
      <c r="N60" s="133"/>
      <c r="O60" s="133"/>
      <c r="P60" s="133"/>
      <c r="Q60" s="133"/>
      <c r="R60" s="133"/>
      <c r="T60" s="482"/>
      <c r="U60" s="482"/>
      <c r="V60" s="482"/>
    </row>
    <row r="61" spans="1:25" s="49" customFormat="1" ht="16.2" thickBot="1" x14ac:dyDescent="0.35">
      <c r="A61" s="678" t="s">
        <v>65</v>
      </c>
      <c r="B61" s="679"/>
      <c r="C61" s="508"/>
      <c r="D61" s="508"/>
      <c r="E61" s="508"/>
      <c r="F61" s="396"/>
      <c r="G61" s="397"/>
      <c r="H61" s="396"/>
      <c r="I61" s="396"/>
      <c r="J61" s="396"/>
      <c r="K61" s="396"/>
      <c r="L61" s="397"/>
      <c r="M61" s="397"/>
      <c r="N61" s="398"/>
      <c r="O61" s="398"/>
      <c r="P61" s="398"/>
      <c r="Q61" s="398"/>
      <c r="R61" s="397"/>
      <c r="S61" s="475"/>
      <c r="T61" s="483"/>
      <c r="U61" s="483"/>
      <c r="V61" s="484"/>
    </row>
    <row r="62" spans="1:25" s="49" customFormat="1" ht="108" customHeight="1" x14ac:dyDescent="0.3">
      <c r="A62" s="680" t="s">
        <v>13</v>
      </c>
      <c r="B62" s="669" t="s">
        <v>110</v>
      </c>
      <c r="C62" s="669" t="s">
        <v>111</v>
      </c>
      <c r="D62" s="669" t="s">
        <v>14</v>
      </c>
      <c r="E62" s="657" t="s">
        <v>104</v>
      </c>
      <c r="F62" s="669" t="s">
        <v>178</v>
      </c>
      <c r="G62" s="669"/>
      <c r="H62" s="669" t="s">
        <v>103</v>
      </c>
      <c r="I62" s="650" t="s">
        <v>62</v>
      </c>
      <c r="J62" s="651"/>
      <c r="K62" s="651"/>
      <c r="L62" s="651"/>
      <c r="M62" s="651"/>
      <c r="N62" s="651"/>
      <c r="O62" s="651"/>
      <c r="P62" s="651"/>
      <c r="Q62" s="651"/>
      <c r="R62" s="651"/>
      <c r="S62" s="651"/>
      <c r="T62" s="651"/>
      <c r="U62" s="651"/>
      <c r="V62" s="652"/>
    </row>
    <row r="63" spans="1:25" s="49" customFormat="1" x14ac:dyDescent="0.3">
      <c r="A63" s="668"/>
      <c r="B63" s="656"/>
      <c r="C63" s="656"/>
      <c r="D63" s="656"/>
      <c r="E63" s="659"/>
      <c r="F63" s="656"/>
      <c r="G63" s="656"/>
      <c r="H63" s="656"/>
      <c r="I63" s="501">
        <v>2005</v>
      </c>
      <c r="J63" s="501">
        <v>2006</v>
      </c>
      <c r="K63" s="501">
        <v>2007</v>
      </c>
      <c r="L63" s="501">
        <v>2008</v>
      </c>
      <c r="M63" s="501">
        <v>2009</v>
      </c>
      <c r="N63" s="501">
        <v>2010</v>
      </c>
      <c r="O63" s="501">
        <v>2011</v>
      </c>
      <c r="P63" s="501">
        <v>2012</v>
      </c>
      <c r="Q63" s="501">
        <v>2013</v>
      </c>
      <c r="R63" s="501">
        <v>2014</v>
      </c>
      <c r="S63" s="513">
        <v>2015</v>
      </c>
      <c r="T63" s="513">
        <v>2016</v>
      </c>
      <c r="U63" s="513">
        <v>2017</v>
      </c>
      <c r="V63" s="452">
        <v>2018</v>
      </c>
    </row>
    <row r="64" spans="1:25" s="45" customFormat="1" x14ac:dyDescent="0.3">
      <c r="A64" s="663" t="s">
        <v>109</v>
      </c>
      <c r="B64" s="661">
        <f>B58</f>
        <v>0.22243668955221232</v>
      </c>
      <c r="C64" s="666">
        <f>C58</f>
        <v>0.24048225946942012</v>
      </c>
      <c r="D64" s="153" t="s">
        <v>15</v>
      </c>
      <c r="E64" s="503">
        <f>C50</f>
        <v>0.31329829984544044</v>
      </c>
      <c r="F64" s="670">
        <f>D50</f>
        <v>0.49199999999999999</v>
      </c>
      <c r="G64" s="670"/>
      <c r="H64" s="154">
        <f>B44*A31</f>
        <v>0.3</v>
      </c>
      <c r="I64" s="155">
        <f t="shared" ref="I64:N64" si="2">($B$64*$E64*$H64)*(C27-$A$34)</f>
        <v>5510436.2983792042</v>
      </c>
      <c r="J64" s="155">
        <f t="shared" si="2"/>
        <v>5623830.7715260768</v>
      </c>
      <c r="K64" s="155">
        <f t="shared" si="2"/>
        <v>5737225.2446729504</v>
      </c>
      <c r="L64" s="155">
        <f t="shared" si="2"/>
        <v>5850619.717819822</v>
      </c>
      <c r="M64" s="155">
        <f t="shared" si="2"/>
        <v>5964014.1909666946</v>
      </c>
      <c r="N64" s="155">
        <f t="shared" si="2"/>
        <v>6077408.6641135691</v>
      </c>
      <c r="O64" s="155">
        <f t="shared" ref="O64:V64" si="3">($C$64*$F64*$H64)*(I27-$A$34)</f>
        <v>9923896.6114510801</v>
      </c>
      <c r="P64" s="155">
        <f t="shared" si="3"/>
        <v>10146429.049086805</v>
      </c>
      <c r="Q64" s="155">
        <f t="shared" si="3"/>
        <v>10368961.486722527</v>
      </c>
      <c r="R64" s="155">
        <f t="shared" si="3"/>
        <v>10591493.924358252</v>
      </c>
      <c r="S64" s="462">
        <f t="shared" si="3"/>
        <v>10814026.361993978</v>
      </c>
      <c r="T64" s="462">
        <f t="shared" si="3"/>
        <v>11041548.84413933</v>
      </c>
      <c r="U64" s="462">
        <f t="shared" si="3"/>
        <v>11274061.370794313</v>
      </c>
      <c r="V64" s="156">
        <f t="shared" si="3"/>
        <v>11511563.941958925</v>
      </c>
    </row>
    <row r="65" spans="1:22" s="45" customFormat="1" x14ac:dyDescent="0.3">
      <c r="A65" s="663"/>
      <c r="B65" s="661"/>
      <c r="C65" s="666"/>
      <c r="D65" s="153" t="s">
        <v>16</v>
      </c>
      <c r="E65" s="504">
        <f t="shared" ref="E65:E66" si="4">C51</f>
        <v>7.3999999999999996E-2</v>
      </c>
      <c r="F65" s="662">
        <f>D51</f>
        <v>1.8000000000000002E-2</v>
      </c>
      <c r="G65" s="662"/>
      <c r="H65" s="154">
        <f>B46*A31</f>
        <v>0.06</v>
      </c>
      <c r="I65" s="155">
        <f t="shared" ref="I65:N65" si="5">($B$64*$E$65*$H$65)*(C27-$A$34)</f>
        <v>260309.28752644209</v>
      </c>
      <c r="J65" s="155">
        <f t="shared" si="5"/>
        <v>265665.96582122258</v>
      </c>
      <c r="K65" s="155">
        <f t="shared" si="5"/>
        <v>271022.64411600318</v>
      </c>
      <c r="L65" s="155">
        <f t="shared" si="5"/>
        <v>276379.32241078367</v>
      </c>
      <c r="M65" s="155">
        <f t="shared" si="5"/>
        <v>281736.00070556422</v>
      </c>
      <c r="N65" s="155">
        <f t="shared" si="5"/>
        <v>287092.67900034483</v>
      </c>
      <c r="O65" s="155">
        <f t="shared" ref="O65:V65" si="6">($C$64*$F$65*$H$65)*(I27-$A$34)</f>
        <v>72613.877644763998</v>
      </c>
      <c r="P65" s="155">
        <f t="shared" si="6"/>
        <v>74242.163773805907</v>
      </c>
      <c r="Q65" s="155">
        <f t="shared" si="6"/>
        <v>75870.449902847773</v>
      </c>
      <c r="R65" s="155">
        <f t="shared" si="6"/>
        <v>77498.736031889654</v>
      </c>
      <c r="S65" s="462">
        <f t="shared" si="6"/>
        <v>79127.022160931549</v>
      </c>
      <c r="T65" s="462">
        <f t="shared" si="6"/>
        <v>80791.820810775593</v>
      </c>
      <c r="U65" s="462">
        <f t="shared" si="6"/>
        <v>82493.1319814218</v>
      </c>
      <c r="V65" s="156">
        <f t="shared" si="6"/>
        <v>84230.955672870186</v>
      </c>
    </row>
    <row r="66" spans="1:22" s="45" customFormat="1" x14ac:dyDescent="0.3">
      <c r="A66" s="663"/>
      <c r="B66" s="661"/>
      <c r="C66" s="666"/>
      <c r="D66" s="153" t="s">
        <v>176</v>
      </c>
      <c r="E66" s="504">
        <f t="shared" si="4"/>
        <v>1.8274390243902438E-2</v>
      </c>
      <c r="F66" s="661">
        <f>D52</f>
        <v>1.7999999999999999E-2</v>
      </c>
      <c r="G66" s="661"/>
      <c r="H66" s="154">
        <f>B45*A31</f>
        <v>0.3</v>
      </c>
      <c r="I66" s="155">
        <f t="shared" ref="I66:N66" si="7">($B$64*$E$66*$H$66)*(C27-$A$34)</f>
        <v>321418.48002502753</v>
      </c>
      <c r="J66" s="155">
        <f t="shared" si="7"/>
        <v>328032.67121218028</v>
      </c>
      <c r="K66" s="155">
        <f t="shared" si="7"/>
        <v>334646.86239933316</v>
      </c>
      <c r="L66" s="155">
        <f t="shared" si="7"/>
        <v>341261.05358648591</v>
      </c>
      <c r="M66" s="155">
        <f t="shared" si="7"/>
        <v>347875.24477363867</v>
      </c>
      <c r="N66" s="155">
        <f t="shared" si="7"/>
        <v>354489.4359607916</v>
      </c>
      <c r="O66" s="155">
        <f t="shared" ref="O66:V66" si="8">($C$64*$F$66*$H$66)*(I27-$A$34)</f>
        <v>363069.38822382002</v>
      </c>
      <c r="P66" s="155">
        <f t="shared" si="8"/>
        <v>371210.81886902946</v>
      </c>
      <c r="Q66" s="155">
        <f t="shared" si="8"/>
        <v>379352.24951423885</v>
      </c>
      <c r="R66" s="155">
        <f t="shared" si="8"/>
        <v>387493.68015944824</v>
      </c>
      <c r="S66" s="462">
        <f t="shared" si="8"/>
        <v>395635.11080465774</v>
      </c>
      <c r="T66" s="462">
        <f t="shared" si="8"/>
        <v>403959.10405387793</v>
      </c>
      <c r="U66" s="462">
        <f t="shared" si="8"/>
        <v>412465.65990710905</v>
      </c>
      <c r="V66" s="156">
        <f t="shared" si="8"/>
        <v>421154.77836435096</v>
      </c>
    </row>
    <row r="67" spans="1:22" s="45" customFormat="1" x14ac:dyDescent="0.3">
      <c r="A67" s="663"/>
      <c r="B67" s="661"/>
      <c r="C67" s="666"/>
      <c r="D67" s="153" t="s">
        <v>177</v>
      </c>
      <c r="E67" s="504">
        <f>C54</f>
        <v>0.50527738719040993</v>
      </c>
      <c r="F67" s="661">
        <f>D54</f>
        <v>0.33199999999999996</v>
      </c>
      <c r="G67" s="661"/>
      <c r="H67" s="154">
        <f>B42*A31</f>
        <v>0.06</v>
      </c>
      <c r="I67" s="155">
        <f t="shared" ref="I67:N67" si="9">($B$64*$E$67*$H$67)*(C27-$A$34)</f>
        <v>1777410.7657129436</v>
      </c>
      <c r="J67" s="155">
        <f t="shared" si="9"/>
        <v>1813986.5550751905</v>
      </c>
      <c r="K67" s="155">
        <f t="shared" si="9"/>
        <v>1850562.3444374381</v>
      </c>
      <c r="L67" s="155">
        <f t="shared" si="9"/>
        <v>1887138.1337996849</v>
      </c>
      <c r="M67" s="155">
        <f t="shared" si="9"/>
        <v>1923713.923161932</v>
      </c>
      <c r="N67" s="155">
        <f t="shared" si="9"/>
        <v>1960289.7125241798</v>
      </c>
      <c r="O67" s="155">
        <f t="shared" ref="O67:V67" si="10">($C$64*$F$67*$H$67)*(I27-$A$34)</f>
        <v>1339322.6321145357</v>
      </c>
      <c r="P67" s="155">
        <f t="shared" si="10"/>
        <v>1369355.4651613084</v>
      </c>
      <c r="Q67" s="155">
        <f t="shared" si="10"/>
        <v>1399388.2982080807</v>
      </c>
      <c r="R67" s="155">
        <f t="shared" si="10"/>
        <v>1429421.1312548532</v>
      </c>
      <c r="S67" s="462">
        <f t="shared" si="10"/>
        <v>1459453.964301626</v>
      </c>
      <c r="T67" s="462">
        <f t="shared" si="10"/>
        <v>1490160.2505098607</v>
      </c>
      <c r="U67" s="462">
        <f t="shared" si="10"/>
        <v>1521539.9898795574</v>
      </c>
      <c r="V67" s="156">
        <f t="shared" si="10"/>
        <v>1553593.1824107165</v>
      </c>
    </row>
    <row r="68" spans="1:22" s="49" customFormat="1" ht="108" customHeight="1" x14ac:dyDescent="0.3">
      <c r="A68" s="668" t="s">
        <v>13</v>
      </c>
      <c r="B68" s="656" t="s">
        <v>110</v>
      </c>
      <c r="C68" s="656" t="s">
        <v>111</v>
      </c>
      <c r="D68" s="656" t="s">
        <v>14</v>
      </c>
      <c r="E68" s="653" t="s">
        <v>438</v>
      </c>
      <c r="F68" s="656" t="s">
        <v>436</v>
      </c>
      <c r="G68" s="656" t="s">
        <v>437</v>
      </c>
      <c r="H68" s="656" t="s">
        <v>103</v>
      </c>
      <c r="I68" s="653" t="s">
        <v>62</v>
      </c>
      <c r="J68" s="654"/>
      <c r="K68" s="654"/>
      <c r="L68" s="654"/>
      <c r="M68" s="654"/>
      <c r="N68" s="654"/>
      <c r="O68" s="654"/>
      <c r="P68" s="654"/>
      <c r="Q68" s="654"/>
      <c r="R68" s="654"/>
      <c r="S68" s="654"/>
      <c r="T68" s="654"/>
      <c r="U68" s="654"/>
      <c r="V68" s="655"/>
    </row>
    <row r="69" spans="1:22" s="49" customFormat="1" x14ac:dyDescent="0.3">
      <c r="A69" s="668"/>
      <c r="B69" s="656"/>
      <c r="C69" s="656"/>
      <c r="D69" s="656"/>
      <c r="E69" s="650"/>
      <c r="F69" s="656"/>
      <c r="G69" s="656"/>
      <c r="H69" s="656"/>
      <c r="I69" s="501">
        <v>2005</v>
      </c>
      <c r="J69" s="501">
        <v>2006</v>
      </c>
      <c r="K69" s="501">
        <v>2007</v>
      </c>
      <c r="L69" s="501">
        <v>2008</v>
      </c>
      <c r="M69" s="501">
        <v>2009</v>
      </c>
      <c r="N69" s="501">
        <v>2010</v>
      </c>
      <c r="O69" s="501">
        <v>2011</v>
      </c>
      <c r="P69" s="501">
        <v>2012</v>
      </c>
      <c r="Q69" s="501">
        <v>2013</v>
      </c>
      <c r="R69" s="501">
        <v>2014</v>
      </c>
      <c r="S69" s="513">
        <v>2015</v>
      </c>
      <c r="T69" s="513">
        <v>2016</v>
      </c>
      <c r="U69" s="513">
        <v>2017</v>
      </c>
      <c r="V69" s="452">
        <v>2018</v>
      </c>
    </row>
    <row r="70" spans="1:22" s="45" customFormat="1" ht="31.2" x14ac:dyDescent="0.3">
      <c r="A70" s="663" t="s">
        <v>109</v>
      </c>
      <c r="B70" s="661">
        <f>B58</f>
        <v>0.22243668955221232</v>
      </c>
      <c r="C70" s="666">
        <f>C58</f>
        <v>0.24048225946942012</v>
      </c>
      <c r="D70" s="153" t="s">
        <v>63</v>
      </c>
      <c r="E70" s="510">
        <f>C53*'STP status'!H21</f>
        <v>8.9149922720247299E-2</v>
      </c>
      <c r="F70" s="472">
        <f>D53*'STP status'!K21</f>
        <v>0</v>
      </c>
      <c r="G70" s="472">
        <f>D53*'STP status'!N21</f>
        <v>0</v>
      </c>
      <c r="H70" s="154">
        <f>B41*A31</f>
        <v>0.3</v>
      </c>
      <c r="I70" s="155">
        <f t="shared" ref="I70:N70" si="11">($B$70*$E$70*$H$70)*(C23-$A$34)</f>
        <v>191837.27806114039</v>
      </c>
      <c r="J70" s="155">
        <f t="shared" si="11"/>
        <v>195784.93046065571</v>
      </c>
      <c r="K70" s="155">
        <f t="shared" si="11"/>
        <v>199732.5828601711</v>
      </c>
      <c r="L70" s="155">
        <f t="shared" si="11"/>
        <v>203680.23525968642</v>
      </c>
      <c r="M70" s="155">
        <f t="shared" si="11"/>
        <v>207627.88765920178</v>
      </c>
      <c r="N70" s="155">
        <f t="shared" si="11"/>
        <v>211575.54005871716</v>
      </c>
      <c r="O70" s="155">
        <f>($C$70*$F$70*$H$70)*(I23-$A$34)</f>
        <v>0</v>
      </c>
      <c r="P70" s="155">
        <f>($C$70*$F$70*$H$70)*(J23-$A$34)</f>
        <v>0</v>
      </c>
      <c r="Q70" s="155">
        <f>($C$70*$F$70*$H$70)*(K23-$A$34)</f>
        <v>0</v>
      </c>
      <c r="R70" s="155">
        <f>($C$70*$F$70*$H$70)*(L23-$A$34)</f>
        <v>0</v>
      </c>
      <c r="S70" s="462">
        <f>($C$70*$F$70*$H$70)*(M23-$A$34)</f>
        <v>0</v>
      </c>
      <c r="T70" s="462">
        <f>($C$70*$G$70*$H$70)*(N23-$A$34)</f>
        <v>0</v>
      </c>
      <c r="U70" s="462">
        <f>($C$70*$G$70*$H$70)*(O23-$A$34)</f>
        <v>0</v>
      </c>
      <c r="V70" s="156">
        <f>($C$70*$G$70*$H$70)*(P23-$A$34)</f>
        <v>0</v>
      </c>
    </row>
    <row r="71" spans="1:22" s="45" customFormat="1" ht="31.2" x14ac:dyDescent="0.3">
      <c r="A71" s="663"/>
      <c r="B71" s="661"/>
      <c r="C71" s="666"/>
      <c r="D71" s="153" t="s">
        <v>64</v>
      </c>
      <c r="E71" s="511">
        <f>(C53-E70)*'STP status'!G21</f>
        <v>0</v>
      </c>
      <c r="F71" s="479">
        <f>(D53-F70)*'STP status'!J21</f>
        <v>1.910610713067213E-3</v>
      </c>
      <c r="G71" s="464">
        <f>(D53-G70)*'STP status'!M21</f>
        <v>0</v>
      </c>
      <c r="H71" s="154">
        <f>B38*A31</f>
        <v>0.48</v>
      </c>
      <c r="I71" s="155">
        <f t="shared" ref="I71:N71" si="12">($B$70*$E$71*$H$71)*(C23-$A$34)</f>
        <v>0</v>
      </c>
      <c r="J71" s="155">
        <f t="shared" si="12"/>
        <v>0</v>
      </c>
      <c r="K71" s="155">
        <f t="shared" si="12"/>
        <v>0</v>
      </c>
      <c r="L71" s="155">
        <f t="shared" si="12"/>
        <v>0</v>
      </c>
      <c r="M71" s="155">
        <f t="shared" si="12"/>
        <v>0</v>
      </c>
      <c r="N71" s="155">
        <f t="shared" si="12"/>
        <v>0</v>
      </c>
      <c r="O71" s="155">
        <f>($C$70*$F$71*$H$71)*(I23-$A$34)</f>
        <v>12547.260566124874</v>
      </c>
      <c r="P71" s="155">
        <f>($C$70*$F$71*$H$71)*(J23-$A$34)</f>
        <v>12828.6190474505</v>
      </c>
      <c r="Q71" s="155">
        <f>($C$70*$F$71*$H$71)*(K23-$A$34)</f>
        <v>13109.977528776122</v>
      </c>
      <c r="R71" s="155">
        <f>($C$70*$F$71*$H$71)*(L23-$A$34)</f>
        <v>13391.336010101744</v>
      </c>
      <c r="S71" s="462">
        <f>($C$70*$F$71*$H$71)*(M23-$A$34)</f>
        <v>13672.69449142737</v>
      </c>
      <c r="T71" s="462">
        <f>($C$70*$G$71*$H$71)*(N23-$A$34)</f>
        <v>0</v>
      </c>
      <c r="U71" s="462">
        <f>($C$70*$G$71*$H$71)*(O23-$A$34)</f>
        <v>0</v>
      </c>
      <c r="V71" s="156">
        <f>($C$70*$G$71*$H$71)*(P23-$A$34)</f>
        <v>0</v>
      </c>
    </row>
    <row r="72" spans="1:22" s="45" customFormat="1" ht="31.8" thickBot="1" x14ac:dyDescent="0.35">
      <c r="A72" s="664"/>
      <c r="B72" s="665"/>
      <c r="C72" s="667"/>
      <c r="D72" s="159" t="s">
        <v>105</v>
      </c>
      <c r="E72" s="512">
        <f>(C53-E70)*'STP status'!F21</f>
        <v>0</v>
      </c>
      <c r="F72" s="480">
        <f>(D53-F70)*'STP status'!I21</f>
        <v>0.13809416581371547</v>
      </c>
      <c r="G72" s="481">
        <f>(D53-G70)*'STP status'!L21</f>
        <v>0.14000000000000001</v>
      </c>
      <c r="H72" s="160">
        <f>B39*A31</f>
        <v>0.18</v>
      </c>
      <c r="I72" s="161">
        <f t="shared" ref="I72:N72" si="13">($B$70*$E$72*$H$72)*(C23-$A$34)</f>
        <v>0</v>
      </c>
      <c r="J72" s="161">
        <f t="shared" si="13"/>
        <v>0</v>
      </c>
      <c r="K72" s="161">
        <f t="shared" si="13"/>
        <v>0</v>
      </c>
      <c r="L72" s="161">
        <f t="shared" si="13"/>
        <v>0</v>
      </c>
      <c r="M72" s="161">
        <f t="shared" si="13"/>
        <v>0</v>
      </c>
      <c r="N72" s="161">
        <f t="shared" si="13"/>
        <v>0</v>
      </c>
      <c r="O72" s="161">
        <f>($C$70*$F$72*$H$72)*(I23-$A$34)</f>
        <v>340081.73458803393</v>
      </c>
      <c r="P72" s="161">
        <f>($C$70*$F$72*$H$72)*(J23-$A$34)</f>
        <v>347707.6924507888</v>
      </c>
      <c r="Q72" s="161">
        <f>($C$70*$F$72*$H$72)*(K23-$A$34)</f>
        <v>355333.65031354351</v>
      </c>
      <c r="R72" s="161">
        <f>($C$70*$F$72*$H$72)*(L23-$A$34)</f>
        <v>362959.60817629826</v>
      </c>
      <c r="S72" s="463">
        <f>($C$70*$F$72*$H$72)*(M23-$A$34)</f>
        <v>370585.56603905314</v>
      </c>
      <c r="T72" s="463">
        <f>($C$70*$G$72*$H$72)*(N23-$A$34)</f>
        <v>383604.57555503928</v>
      </c>
      <c r="U72" s="463">
        <f>($C$70*$G$72*$H$72)*(O23-$A$34)</f>
        <v>391682.50650093699</v>
      </c>
      <c r="V72" s="162">
        <f>($C$70*$G$72*$H$72)*(P23-$A$34)</f>
        <v>399933.80115994584</v>
      </c>
    </row>
    <row r="73" spans="1:22" s="45" customFormat="1" x14ac:dyDescent="0.3">
      <c r="A73" s="131"/>
      <c r="B73" s="47"/>
      <c r="C73" s="47"/>
      <c r="D73" s="47"/>
      <c r="E73" s="324"/>
      <c r="F73" s="48"/>
      <c r="G73" s="476"/>
      <c r="H73" s="48"/>
      <c r="I73" s="48"/>
      <c r="J73" s="48"/>
    </row>
    <row r="74" spans="1:22" s="114" customFormat="1" x14ac:dyDescent="0.3">
      <c r="A74" s="68"/>
      <c r="B74" s="56"/>
      <c r="C74" s="56"/>
      <c r="D74" s="56"/>
      <c r="E74" s="56"/>
      <c r="F74" s="113"/>
      <c r="G74" s="113"/>
      <c r="H74" s="113"/>
      <c r="I74" s="113"/>
      <c r="J74" s="113"/>
    </row>
    <row r="75" spans="1:22" ht="47.25" customHeight="1" x14ac:dyDescent="0.3">
      <c r="A75" s="656" t="s">
        <v>357</v>
      </c>
      <c r="B75" s="656"/>
      <c r="C75" s="392">
        <v>2005</v>
      </c>
      <c r="D75" s="392">
        <v>2006</v>
      </c>
      <c r="E75" s="501">
        <v>2007</v>
      </c>
      <c r="F75" s="501">
        <v>2008</v>
      </c>
      <c r="G75" s="501">
        <v>2009</v>
      </c>
      <c r="H75" s="501">
        <v>2010</v>
      </c>
      <c r="I75" s="501">
        <v>2011</v>
      </c>
      <c r="J75" s="501">
        <v>2012</v>
      </c>
      <c r="K75" s="501">
        <v>2013</v>
      </c>
      <c r="L75" s="501">
        <v>2014</v>
      </c>
      <c r="M75" s="513">
        <v>2015</v>
      </c>
      <c r="N75" s="513">
        <v>2016</v>
      </c>
      <c r="O75" s="501">
        <v>2017</v>
      </c>
      <c r="P75" s="513">
        <v>2018</v>
      </c>
      <c r="Q75" s="485"/>
    </row>
    <row r="76" spans="1:22" x14ac:dyDescent="0.3">
      <c r="A76" s="393"/>
      <c r="B76" s="394"/>
      <c r="C76" s="395">
        <f>(SUM(I64:I67)+SUM(I70:I72))/10^3</f>
        <v>8061.4121097047582</v>
      </c>
      <c r="D76" s="395">
        <f>(SUM(J64:J67)+SUM(J70:J72))/10^3</f>
        <v>8227.3008940953259</v>
      </c>
      <c r="E76" s="395">
        <f>(SUM(K64:K67)+SUM(K70:K72))/10^3</f>
        <v>8393.1896784858964</v>
      </c>
      <c r="F76" s="395">
        <f t="shared" ref="F76:N76" si="14">(SUM(L64:L67)+SUM(L70:L72))/10^3</f>
        <v>8559.0784628764632</v>
      </c>
      <c r="G76" s="395">
        <f t="shared" si="14"/>
        <v>8724.96724726703</v>
      </c>
      <c r="H76" s="395">
        <f t="shared" si="14"/>
        <v>8890.8560316576022</v>
      </c>
      <c r="I76" s="395">
        <f t="shared" si="14"/>
        <v>12051.531504588358</v>
      </c>
      <c r="J76" s="395">
        <f t="shared" si="14"/>
        <v>12321.773808389191</v>
      </c>
      <c r="K76" s="395">
        <f t="shared" si="14"/>
        <v>12592.016112190015</v>
      </c>
      <c r="L76" s="395">
        <f t="shared" si="14"/>
        <v>12862.258415990844</v>
      </c>
      <c r="M76" s="395">
        <f t="shared" si="14"/>
        <v>13132.500719791675</v>
      </c>
      <c r="N76" s="395">
        <f t="shared" si="14"/>
        <v>13400.064595068883</v>
      </c>
      <c r="O76" s="395">
        <f>(SUM(U64:U67)+SUM(U70:U72))/10^3</f>
        <v>13682.242659063337</v>
      </c>
      <c r="P76" s="395">
        <f>(SUM(V64:V67)+SUM(V70:V72))/10^3</f>
        <v>13970.476659566808</v>
      </c>
      <c r="Q76" s="522"/>
    </row>
    <row r="77" spans="1:22" x14ac:dyDescent="0.3">
      <c r="A77" s="68"/>
      <c r="B77" s="69"/>
      <c r="C77" s="410"/>
      <c r="D77" s="69"/>
      <c r="E77" s="120"/>
      <c r="F77" s="121"/>
      <c r="G77" s="121"/>
      <c r="H77" s="121"/>
      <c r="I77" s="121"/>
      <c r="Q77" s="55"/>
    </row>
    <row r="78" spans="1:22" ht="47.25" customHeight="1" x14ac:dyDescent="0.3">
      <c r="A78" s="656" t="s">
        <v>112</v>
      </c>
      <c r="B78" s="656"/>
      <c r="C78" s="392">
        <v>2005</v>
      </c>
      <c r="D78" s="392">
        <v>2006</v>
      </c>
      <c r="E78" s="501">
        <v>2007</v>
      </c>
      <c r="F78" s="501">
        <v>2008</v>
      </c>
      <c r="G78" s="501">
        <v>2009</v>
      </c>
      <c r="H78" s="501">
        <v>2010</v>
      </c>
      <c r="I78" s="501">
        <v>2011</v>
      </c>
      <c r="J78" s="501">
        <v>2012</v>
      </c>
      <c r="K78" s="501">
        <v>2013</v>
      </c>
      <c r="L78" s="501">
        <v>2014</v>
      </c>
      <c r="M78" s="513">
        <v>2015</v>
      </c>
      <c r="N78" s="513">
        <v>2016</v>
      </c>
      <c r="O78" s="501">
        <v>2017</v>
      </c>
      <c r="P78" s="513">
        <v>2018</v>
      </c>
      <c r="Q78" s="485"/>
    </row>
    <row r="79" spans="1:22" x14ac:dyDescent="0.3">
      <c r="A79" s="393"/>
      <c r="B79" s="394"/>
      <c r="C79" s="395">
        <f t="shared" ref="C79:P79" si="15">C76*21</f>
        <v>169289.65430379994</v>
      </c>
      <c r="D79" s="395">
        <f t="shared" si="15"/>
        <v>172773.31877600183</v>
      </c>
      <c r="E79" s="395">
        <f t="shared" si="15"/>
        <v>176256.98324820382</v>
      </c>
      <c r="F79" s="395">
        <f t="shared" si="15"/>
        <v>179740.64772040572</v>
      </c>
      <c r="G79" s="395">
        <f t="shared" si="15"/>
        <v>183224.31219260764</v>
      </c>
      <c r="H79" s="395">
        <f t="shared" si="15"/>
        <v>186707.97666480966</v>
      </c>
      <c r="I79" s="395">
        <f t="shared" si="15"/>
        <v>253082.16159635552</v>
      </c>
      <c r="J79" s="395">
        <f t="shared" si="15"/>
        <v>258757.24997617301</v>
      </c>
      <c r="K79" s="395">
        <f t="shared" si="15"/>
        <v>264432.3383559903</v>
      </c>
      <c r="L79" s="395">
        <f t="shared" si="15"/>
        <v>270107.42673580773</v>
      </c>
      <c r="M79" s="395">
        <f t="shared" si="15"/>
        <v>275782.51511562517</v>
      </c>
      <c r="N79" s="395">
        <f t="shared" si="15"/>
        <v>281401.35649644653</v>
      </c>
      <c r="O79" s="395">
        <f t="shared" si="15"/>
        <v>287327.09584033006</v>
      </c>
      <c r="P79" s="395">
        <f t="shared" si="15"/>
        <v>293380.00985090295</v>
      </c>
    </row>
    <row r="81" spans="2:5" x14ac:dyDescent="0.3">
      <c r="B81" s="57"/>
      <c r="C81" s="367"/>
      <c r="D81" s="57"/>
      <c r="E81" s="57"/>
    </row>
    <row r="82" spans="2:5" x14ac:dyDescent="0.3">
      <c r="B82" s="57"/>
      <c r="C82" s="124"/>
      <c r="D82" s="124"/>
      <c r="E82" s="124"/>
    </row>
    <row r="83" spans="2:5" x14ac:dyDescent="0.3">
      <c r="B83" s="57"/>
      <c r="C83" s="124"/>
      <c r="D83" s="124"/>
      <c r="E83" s="124"/>
    </row>
  </sheetData>
  <mergeCells count="33">
    <mergeCell ref="A33:B33"/>
    <mergeCell ref="A48:D48"/>
    <mergeCell ref="A50:A54"/>
    <mergeCell ref="A61:B61"/>
    <mergeCell ref="A62:A63"/>
    <mergeCell ref="B62:B63"/>
    <mergeCell ref="C62:C63"/>
    <mergeCell ref="D62:D63"/>
    <mergeCell ref="E62:E63"/>
    <mergeCell ref="F62:G63"/>
    <mergeCell ref="H62:H63"/>
    <mergeCell ref="I62:V62"/>
    <mergeCell ref="A64:A67"/>
    <mergeCell ref="B64:B67"/>
    <mergeCell ref="C64:C67"/>
    <mergeCell ref="F64:G64"/>
    <mergeCell ref="F65:G65"/>
    <mergeCell ref="F66:G66"/>
    <mergeCell ref="F67:G67"/>
    <mergeCell ref="F68:F69"/>
    <mergeCell ref="G68:G69"/>
    <mergeCell ref="A78:B78"/>
    <mergeCell ref="H68:H69"/>
    <mergeCell ref="I68:V68"/>
    <mergeCell ref="A70:A72"/>
    <mergeCell ref="B70:B72"/>
    <mergeCell ref="C70:C72"/>
    <mergeCell ref="A75:B75"/>
    <mergeCell ref="A68:A69"/>
    <mergeCell ref="B68:B69"/>
    <mergeCell ref="C68:C69"/>
    <mergeCell ref="D68:D69"/>
    <mergeCell ref="E68:E69"/>
  </mergeCells>
  <pageMargins left="0.25" right="0.25" top="0.75" bottom="0.75" header="0.3" footer="0.3"/>
  <pageSetup paperSize="9" scale="35" fitToHeight="0" orientation="landscape" horizontalDpi="4294967293" verticalDpi="4294967293"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31">
    <tabColor rgb="FFFFC000"/>
    <pageSetUpPr fitToPage="1"/>
  </sheetPr>
  <dimension ref="A1:Y48"/>
  <sheetViews>
    <sheetView topLeftCell="J1" zoomScale="85" zoomScaleNormal="85" zoomScalePageLayoutView="80" workbookViewId="0">
      <selection activeCell="N2" sqref="N2:P2"/>
    </sheetView>
  </sheetViews>
  <sheetFormatPr defaultColWidth="8.6640625" defaultRowHeight="15.6" x14ac:dyDescent="0.3"/>
  <cols>
    <col min="1" max="1" width="45.44140625" style="353" customWidth="1"/>
    <col min="2" max="4" width="19.6640625" style="122" customWidth="1"/>
    <col min="5" max="5" width="25.6640625" style="57" customWidth="1"/>
    <col min="6" max="6" width="24.33203125" style="57" customWidth="1"/>
    <col min="7" max="7" width="23" style="57" customWidth="1"/>
    <col min="8" max="8" width="22.33203125" style="57" customWidth="1"/>
    <col min="9" max="9" width="21.6640625" style="57" customWidth="1"/>
    <col min="10" max="10" width="21.33203125" style="57" customWidth="1"/>
    <col min="11" max="11" width="21.44140625" style="57" customWidth="1"/>
    <col min="12" max="13" width="20.6640625" style="57" customWidth="1"/>
    <col min="14" max="14" width="21.6640625" style="57" customWidth="1"/>
    <col min="15" max="15" width="20" style="57" customWidth="1"/>
    <col min="16" max="16" width="21.109375" style="57" customWidth="1"/>
    <col min="17" max="192" width="8.6640625" style="57"/>
    <col min="193" max="193" width="43.44140625" style="57" customWidth="1"/>
    <col min="194" max="200" width="18.6640625" style="57" customWidth="1"/>
    <col min="201" max="201" width="15.44140625" style="57" customWidth="1"/>
    <col min="202" max="202" width="12.33203125" style="57" customWidth="1"/>
    <col min="203" max="203" width="14.33203125" style="57" customWidth="1"/>
    <col min="204" max="204" width="12.33203125" style="57" customWidth="1"/>
    <col min="205" max="205" width="12.6640625" style="57" customWidth="1"/>
    <col min="206" max="207" width="12.44140625" style="57" customWidth="1"/>
    <col min="208" max="208" width="12.33203125" style="57" customWidth="1"/>
    <col min="209" max="214" width="11.44140625" style="57" bestFit="1" customWidth="1"/>
    <col min="215" max="215" width="13.6640625" style="57" bestFit="1" customWidth="1"/>
    <col min="216" max="220" width="11.44140625" style="57" bestFit="1" customWidth="1"/>
    <col min="221" max="221" width="11.6640625" style="57" customWidth="1"/>
    <col min="222" max="222" width="13.44140625" style="57" bestFit="1" customWidth="1"/>
    <col min="223" max="224" width="11.44140625" style="57" bestFit="1" customWidth="1"/>
    <col min="225" max="225" width="13.6640625" style="57" bestFit="1" customWidth="1"/>
    <col min="226" max="231" width="11.44140625" style="57" bestFit="1" customWidth="1"/>
    <col min="232" max="234" width="11.33203125" style="57" bestFit="1" customWidth="1"/>
    <col min="235" max="235" width="13.6640625" style="57" bestFit="1" customWidth="1"/>
    <col min="236" max="240" width="11.33203125" style="57" bestFit="1" customWidth="1"/>
    <col min="241" max="241" width="13.44140625" style="57" customWidth="1"/>
    <col min="242" max="242" width="11.33203125" style="57" bestFit="1" customWidth="1"/>
    <col min="243" max="243" width="15.33203125" style="57" customWidth="1"/>
    <col min="244" max="244" width="13.33203125" style="57" customWidth="1"/>
    <col min="245" max="245" width="15.6640625" style="57" customWidth="1"/>
    <col min="246" max="246" width="14.6640625" style="57" customWidth="1"/>
    <col min="247" max="247" width="19.33203125" style="57" customWidth="1"/>
    <col min="248" max="248" width="14" style="57" customWidth="1"/>
    <col min="249" max="249" width="15.6640625" style="57" customWidth="1"/>
    <col min="250" max="250" width="17" style="57" customWidth="1"/>
    <col min="251" max="251" width="16.33203125" style="57" customWidth="1"/>
    <col min="252" max="252" width="17.33203125" style="57" customWidth="1"/>
    <col min="253" max="254" width="8.6640625" style="57"/>
    <col min="255" max="255" width="13.6640625" style="57" bestFit="1" customWidth="1"/>
    <col min="256" max="16384" width="8.6640625" style="57"/>
  </cols>
  <sheetData>
    <row r="1" spans="1:25" x14ac:dyDescent="0.3">
      <c r="A1" s="325"/>
      <c r="B1" s="56"/>
      <c r="C1" s="56"/>
      <c r="D1" s="56"/>
      <c r="E1" s="55"/>
      <c r="F1" s="55"/>
      <c r="G1" s="55"/>
      <c r="H1" s="326"/>
      <c r="I1" s="327"/>
      <c r="J1" s="55"/>
    </row>
    <row r="2" spans="1:25" s="63" customFormat="1" x14ac:dyDescent="0.3">
      <c r="A2" s="297" t="s">
        <v>44</v>
      </c>
      <c r="B2" s="59" t="s">
        <v>211</v>
      </c>
      <c r="C2" s="60">
        <v>2005</v>
      </c>
      <c r="D2" s="60">
        <v>2006</v>
      </c>
      <c r="E2" s="60">
        <v>2007</v>
      </c>
      <c r="F2" s="60">
        <v>2008</v>
      </c>
      <c r="G2" s="60">
        <v>2009</v>
      </c>
      <c r="H2" s="60">
        <v>2010</v>
      </c>
      <c r="I2" s="60">
        <v>2011</v>
      </c>
      <c r="J2" s="60">
        <v>2012</v>
      </c>
      <c r="K2" s="60">
        <v>2013</v>
      </c>
      <c r="L2" s="60">
        <v>2014</v>
      </c>
      <c r="M2" s="60">
        <v>2015</v>
      </c>
      <c r="N2" s="60">
        <v>2016</v>
      </c>
      <c r="O2" s="60">
        <v>2017</v>
      </c>
      <c r="P2" s="61">
        <v>2018</v>
      </c>
    </row>
    <row r="3" spans="1:25" s="66" customFormat="1" x14ac:dyDescent="0.3">
      <c r="A3" s="328"/>
      <c r="B3" s="65"/>
      <c r="C3" s="329">
        <f>'Urban population'!G19</f>
        <v>6769469</v>
      </c>
      <c r="D3" s="329">
        <f>'Urban population'!H19</f>
        <v>6963401</v>
      </c>
      <c r="E3" s="329">
        <f>'Urban population'!I19</f>
        <v>7157333</v>
      </c>
      <c r="F3" s="329">
        <f>'Urban population'!J19</f>
        <v>7351265</v>
      </c>
      <c r="G3" s="329">
        <f>'Urban population'!K19</f>
        <v>7545197</v>
      </c>
      <c r="H3" s="329">
        <f>'Urban population'!L19</f>
        <v>7739129</v>
      </c>
      <c r="I3" s="329">
        <f>'Urban population'!M19</f>
        <v>7933061</v>
      </c>
      <c r="J3" s="329">
        <f>'Urban population'!N19</f>
        <v>8189741.1578266397</v>
      </c>
      <c r="K3" s="329">
        <f>'Urban population'!O19</f>
        <v>8446421.3156532794</v>
      </c>
      <c r="L3" s="329">
        <f>'Urban population'!P19</f>
        <v>8703101.4734799191</v>
      </c>
      <c r="M3" s="329">
        <f>'Urban population'!Q19</f>
        <v>8959781.6313065588</v>
      </c>
      <c r="N3" s="329">
        <f>'Urban population'!R19</f>
        <v>9216461.7891331986</v>
      </c>
      <c r="O3" s="329">
        <f>'Urban population'!S19</f>
        <v>9473141.9469598383</v>
      </c>
      <c r="P3" s="329">
        <f>'Urban population'!T19</f>
        <v>9729822.104786478</v>
      </c>
      <c r="Q3" s="494"/>
    </row>
    <row r="4" spans="1:25" s="66" customFormat="1" x14ac:dyDescent="0.3">
      <c r="A4" s="331"/>
      <c r="B4" s="69"/>
      <c r="D4" s="69"/>
      <c r="E4" s="67"/>
      <c r="F4" s="67"/>
      <c r="G4" s="67"/>
      <c r="H4" s="67"/>
      <c r="I4" s="67"/>
      <c r="J4" s="332"/>
      <c r="N4" s="380"/>
    </row>
    <row r="5" spans="1:25" s="66" customFormat="1" x14ac:dyDescent="0.3">
      <c r="A5" s="331"/>
      <c r="B5" s="69"/>
      <c r="C5" s="69"/>
      <c r="D5" s="69"/>
      <c r="E5" s="70"/>
      <c r="F5" s="70"/>
      <c r="G5" s="70"/>
      <c r="H5" s="70"/>
      <c r="I5" s="333"/>
      <c r="J5" s="70"/>
      <c r="N5" s="380"/>
    </row>
    <row r="6" spans="1:25" s="66" customFormat="1" x14ac:dyDescent="0.3">
      <c r="A6" s="297" t="s">
        <v>45</v>
      </c>
      <c r="B6" s="59" t="s">
        <v>46</v>
      </c>
      <c r="C6" s="60">
        <v>2005</v>
      </c>
      <c r="D6" s="60">
        <v>2006</v>
      </c>
      <c r="E6" s="60">
        <v>2007</v>
      </c>
      <c r="F6" s="60">
        <v>2008</v>
      </c>
      <c r="G6" s="60">
        <v>2009</v>
      </c>
      <c r="H6" s="60">
        <v>2010</v>
      </c>
      <c r="I6" s="60">
        <v>2011</v>
      </c>
      <c r="J6" s="60">
        <v>2012</v>
      </c>
      <c r="K6" s="60">
        <v>2013</v>
      </c>
      <c r="L6" s="60">
        <v>2014</v>
      </c>
      <c r="M6" s="60">
        <v>2015</v>
      </c>
      <c r="N6" s="60">
        <v>2016</v>
      </c>
      <c r="O6" s="60">
        <v>2017</v>
      </c>
      <c r="P6" s="61">
        <v>2018</v>
      </c>
    </row>
    <row r="7" spans="1:25" s="66" customFormat="1" x14ac:dyDescent="0.3">
      <c r="A7" s="328"/>
      <c r="B7" s="65"/>
      <c r="C7" s="313">
        <f>'Protein intake'!$B$23/1000*365</f>
        <v>25.367500000000003</v>
      </c>
      <c r="D7" s="313">
        <f>'Protein intake'!$B$23/1000*365</f>
        <v>25.367500000000003</v>
      </c>
      <c r="E7" s="313">
        <f>'Protein intake'!$B$23/1000*365</f>
        <v>25.367500000000003</v>
      </c>
      <c r="F7" s="313">
        <f>'Protein intake'!$B$23/1000*365</f>
        <v>25.367500000000003</v>
      </c>
      <c r="G7" s="313">
        <f>'Protein intake'!$F$23/1000*365</f>
        <v>21.516750000000002</v>
      </c>
      <c r="H7" s="313">
        <f>'Protein intake'!$F$23/1000*365</f>
        <v>21.516750000000002</v>
      </c>
      <c r="I7" s="313">
        <f>'Protein intake'!$L$23/1000*365</f>
        <v>21.535</v>
      </c>
      <c r="J7" s="313">
        <f>'Protein intake'!$L$23/1000*365</f>
        <v>21.535</v>
      </c>
      <c r="K7" s="313">
        <f>'Protein intake'!$L$23/1000*365</f>
        <v>21.535</v>
      </c>
      <c r="L7" s="313">
        <f>'Protein intake'!$L$23/1000*365</f>
        <v>21.535</v>
      </c>
      <c r="M7" s="313">
        <f>'Protein intake'!$L$23/1000*365</f>
        <v>21.535</v>
      </c>
      <c r="N7" s="313">
        <f>'Protein intake'!$L$23/1000*365</f>
        <v>21.535</v>
      </c>
      <c r="O7" s="313">
        <f>'Protein intake'!$L$23/1000*365</f>
        <v>21.535</v>
      </c>
      <c r="P7" s="313">
        <f>'Protein intake'!$L$23/1000*365</f>
        <v>21.535</v>
      </c>
      <c r="Q7" s="494"/>
    </row>
    <row r="8" spans="1:25" s="66" customFormat="1" x14ac:dyDescent="0.3">
      <c r="A8" s="331"/>
      <c r="B8" s="69"/>
      <c r="C8" s="335"/>
      <c r="D8" s="69"/>
      <c r="E8" s="75"/>
      <c r="F8" s="75"/>
      <c r="G8" s="75"/>
      <c r="H8" s="75"/>
      <c r="I8" s="75"/>
      <c r="J8" s="75"/>
      <c r="N8" s="496"/>
    </row>
    <row r="9" spans="1:25" s="66" customFormat="1" x14ac:dyDescent="0.3">
      <c r="A9" s="331"/>
      <c r="B9" s="76"/>
      <c r="C9" s="76"/>
      <c r="D9" s="76"/>
      <c r="E9" s="70"/>
      <c r="F9" s="70"/>
      <c r="G9" s="70"/>
      <c r="H9" s="70"/>
      <c r="I9" s="70"/>
      <c r="J9" s="70"/>
      <c r="N9" s="496"/>
    </row>
    <row r="10" spans="1:25" s="63" customFormat="1" ht="30" customHeight="1" x14ac:dyDescent="0.3">
      <c r="A10" s="297" t="s">
        <v>335</v>
      </c>
      <c r="B10" s="59"/>
      <c r="C10" s="60">
        <v>2005</v>
      </c>
      <c r="D10" s="60">
        <v>2006</v>
      </c>
      <c r="E10" s="60">
        <v>2007</v>
      </c>
      <c r="F10" s="60">
        <v>2008</v>
      </c>
      <c r="G10" s="60">
        <v>2009</v>
      </c>
      <c r="H10" s="60">
        <v>2010</v>
      </c>
      <c r="I10" s="60">
        <v>2011</v>
      </c>
      <c r="J10" s="60">
        <v>2012</v>
      </c>
      <c r="K10" s="60">
        <v>2013</v>
      </c>
      <c r="L10" s="60">
        <v>2014</v>
      </c>
      <c r="M10" s="60">
        <v>2015</v>
      </c>
      <c r="N10" s="60">
        <v>2016</v>
      </c>
      <c r="O10" s="60">
        <v>2017</v>
      </c>
      <c r="P10" s="61">
        <v>2018</v>
      </c>
      <c r="Q10" s="66"/>
      <c r="R10" s="66"/>
      <c r="S10" s="66"/>
      <c r="T10" s="66"/>
      <c r="U10" s="66"/>
      <c r="V10" s="66"/>
      <c r="W10" s="66"/>
      <c r="X10" s="66"/>
      <c r="Y10" s="66"/>
    </row>
    <row r="11" spans="1:25" ht="15.75" customHeight="1" x14ac:dyDescent="0.3">
      <c r="A11" s="336"/>
      <c r="B11" s="78"/>
      <c r="C11" s="41">
        <v>0.16</v>
      </c>
      <c r="D11" s="41">
        <v>0.16</v>
      </c>
      <c r="E11" s="42">
        <v>0.16</v>
      </c>
      <c r="F11" s="42">
        <v>0.16</v>
      </c>
      <c r="G11" s="42">
        <v>0.16</v>
      </c>
      <c r="H11" s="42">
        <v>0.16</v>
      </c>
      <c r="I11" s="42">
        <v>0.16</v>
      </c>
      <c r="J11" s="42">
        <v>0.16</v>
      </c>
      <c r="K11" s="43">
        <v>0.16</v>
      </c>
      <c r="L11" s="43">
        <v>0.16</v>
      </c>
      <c r="M11" s="43">
        <v>0.16</v>
      </c>
      <c r="N11" s="43">
        <v>0.16</v>
      </c>
      <c r="O11" s="43">
        <v>0.16</v>
      </c>
      <c r="P11" s="43">
        <v>0.16</v>
      </c>
      <c r="Q11" s="494"/>
      <c r="R11" s="66"/>
      <c r="S11" s="66"/>
      <c r="T11" s="66"/>
      <c r="U11" s="66"/>
      <c r="V11" s="66"/>
      <c r="W11" s="66"/>
      <c r="X11" s="66"/>
      <c r="Y11" s="66"/>
    </row>
    <row r="12" spans="1:25" ht="15.75" customHeight="1" x14ac:dyDescent="0.3">
      <c r="A12" s="338"/>
      <c r="B12" s="76"/>
      <c r="C12" s="76"/>
      <c r="D12" s="76"/>
      <c r="E12" s="75"/>
      <c r="F12" s="75"/>
      <c r="G12" s="75"/>
      <c r="H12" s="75"/>
      <c r="I12" s="75"/>
      <c r="J12" s="75"/>
      <c r="N12" s="497"/>
      <c r="O12" s="66"/>
      <c r="P12" s="66"/>
      <c r="Q12" s="66"/>
      <c r="R12" s="66"/>
      <c r="S12" s="66"/>
      <c r="T12" s="66"/>
      <c r="U12" s="66"/>
      <c r="V12" s="66"/>
      <c r="W12" s="66"/>
      <c r="X12" s="66"/>
      <c r="Y12" s="66"/>
    </row>
    <row r="13" spans="1:25" x14ac:dyDescent="0.3">
      <c r="A13" s="338"/>
      <c r="B13" s="76"/>
      <c r="C13" s="76"/>
      <c r="D13" s="76"/>
      <c r="E13" s="75"/>
      <c r="F13" s="81"/>
      <c r="G13" s="81"/>
      <c r="H13" s="81"/>
      <c r="I13" s="81"/>
      <c r="J13" s="81"/>
      <c r="N13" s="497"/>
      <c r="O13" s="66"/>
      <c r="P13" s="66"/>
      <c r="Q13" s="66"/>
      <c r="R13" s="66"/>
      <c r="S13" s="66"/>
      <c r="T13" s="66"/>
      <c r="U13" s="66"/>
      <c r="V13" s="66"/>
      <c r="W13" s="66"/>
      <c r="X13" s="66"/>
      <c r="Y13" s="66"/>
    </row>
    <row r="14" spans="1:25" ht="33.6" x14ac:dyDescent="0.3">
      <c r="A14" s="297" t="s">
        <v>336</v>
      </c>
      <c r="B14" s="59"/>
      <c r="C14" s="60">
        <v>2005</v>
      </c>
      <c r="D14" s="60">
        <v>2006</v>
      </c>
      <c r="E14" s="60">
        <v>2007</v>
      </c>
      <c r="F14" s="60">
        <v>2008</v>
      </c>
      <c r="G14" s="60">
        <v>2009</v>
      </c>
      <c r="H14" s="60">
        <v>2010</v>
      </c>
      <c r="I14" s="60">
        <v>2011</v>
      </c>
      <c r="J14" s="60">
        <v>2012</v>
      </c>
      <c r="K14" s="60">
        <v>2013</v>
      </c>
      <c r="L14" s="60">
        <v>2014</v>
      </c>
      <c r="M14" s="60">
        <v>2015</v>
      </c>
      <c r="N14" s="60">
        <v>2016</v>
      </c>
      <c r="O14" s="60">
        <v>2017</v>
      </c>
      <c r="P14" s="61">
        <v>2018</v>
      </c>
      <c r="Q14" s="66"/>
      <c r="R14" s="66"/>
      <c r="S14" s="66"/>
      <c r="T14" s="66"/>
      <c r="U14" s="66"/>
      <c r="V14" s="66"/>
      <c r="W14" s="66"/>
      <c r="X14" s="66"/>
      <c r="Y14" s="66"/>
    </row>
    <row r="15" spans="1:25" ht="15.75" customHeight="1" x14ac:dyDescent="0.3">
      <c r="A15" s="336"/>
      <c r="B15" s="78"/>
      <c r="C15" s="74">
        <v>1.4</v>
      </c>
      <c r="D15" s="74">
        <v>1.4</v>
      </c>
      <c r="E15" s="74">
        <v>1.4</v>
      </c>
      <c r="F15" s="74">
        <v>1.4</v>
      </c>
      <c r="G15" s="74">
        <v>1.4</v>
      </c>
      <c r="H15" s="74">
        <v>1.4</v>
      </c>
      <c r="I15" s="74">
        <v>1.4</v>
      </c>
      <c r="J15" s="74">
        <v>1.4</v>
      </c>
      <c r="K15" s="145">
        <v>1.4</v>
      </c>
      <c r="L15" s="145">
        <v>1.4</v>
      </c>
      <c r="M15" s="145">
        <v>1.4</v>
      </c>
      <c r="N15" s="145">
        <v>1.4</v>
      </c>
      <c r="O15" s="145">
        <v>1.4</v>
      </c>
      <c r="P15" s="146">
        <v>1.4</v>
      </c>
      <c r="Q15" s="66"/>
      <c r="R15" s="66"/>
      <c r="S15" s="66"/>
      <c r="T15" s="66"/>
      <c r="U15" s="66"/>
      <c r="V15" s="66"/>
      <c r="W15" s="66"/>
      <c r="X15" s="66"/>
      <c r="Y15" s="66"/>
    </row>
    <row r="16" spans="1:25" ht="15.75" customHeight="1" x14ac:dyDescent="0.3">
      <c r="A16" s="338"/>
      <c r="B16" s="76"/>
      <c r="C16" s="76"/>
      <c r="D16" s="76"/>
      <c r="E16" s="75"/>
      <c r="F16" s="75"/>
      <c r="G16" s="75"/>
      <c r="H16" s="75"/>
      <c r="I16" s="75"/>
      <c r="J16" s="75"/>
      <c r="N16" s="55"/>
      <c r="O16" s="66"/>
      <c r="P16" s="66"/>
      <c r="Q16" s="66"/>
      <c r="R16" s="66"/>
      <c r="S16" s="66"/>
      <c r="T16" s="66"/>
      <c r="U16" s="66"/>
      <c r="V16" s="66"/>
      <c r="W16" s="66"/>
      <c r="X16" s="66"/>
      <c r="Y16" s="66"/>
    </row>
    <row r="17" spans="1:17" x14ac:dyDescent="0.3">
      <c r="A17" s="338"/>
      <c r="B17" s="76"/>
      <c r="C17" s="76"/>
      <c r="D17" s="76"/>
      <c r="E17" s="82"/>
      <c r="F17" s="82"/>
      <c r="G17" s="82"/>
      <c r="H17" s="82"/>
      <c r="I17" s="82"/>
      <c r="J17" s="82"/>
      <c r="N17" s="55"/>
    </row>
    <row r="18" spans="1:17" s="63" customFormat="1" ht="51.6" x14ac:dyDescent="0.3">
      <c r="A18" s="297" t="s">
        <v>337</v>
      </c>
      <c r="B18" s="59"/>
      <c r="C18" s="60">
        <v>2005</v>
      </c>
      <c r="D18" s="60">
        <v>2006</v>
      </c>
      <c r="E18" s="60">
        <v>2007</v>
      </c>
      <c r="F18" s="60">
        <v>2008</v>
      </c>
      <c r="G18" s="60">
        <v>2009</v>
      </c>
      <c r="H18" s="60">
        <v>2010</v>
      </c>
      <c r="I18" s="60">
        <v>2011</v>
      </c>
      <c r="J18" s="60">
        <v>2012</v>
      </c>
      <c r="K18" s="60">
        <v>2013</v>
      </c>
      <c r="L18" s="60">
        <v>2014</v>
      </c>
      <c r="M18" s="60">
        <v>2015</v>
      </c>
      <c r="N18" s="60">
        <v>2016</v>
      </c>
      <c r="O18" s="60">
        <v>2017</v>
      </c>
      <c r="P18" s="61">
        <v>2018</v>
      </c>
    </row>
    <row r="19" spans="1:17" x14ac:dyDescent="0.3">
      <c r="A19" s="336"/>
      <c r="B19" s="78"/>
      <c r="C19" s="41">
        <v>1.25</v>
      </c>
      <c r="D19" s="41">
        <v>1.25</v>
      </c>
      <c r="E19" s="42">
        <v>1.25</v>
      </c>
      <c r="F19" s="42">
        <v>1.25</v>
      </c>
      <c r="G19" s="42">
        <v>1.25</v>
      </c>
      <c r="H19" s="42">
        <v>1.25</v>
      </c>
      <c r="I19" s="42">
        <v>1.25</v>
      </c>
      <c r="J19" s="42">
        <v>1.25</v>
      </c>
      <c r="K19" s="43">
        <v>1.25</v>
      </c>
      <c r="L19" s="43">
        <v>1.25</v>
      </c>
      <c r="M19" s="43">
        <v>1.25</v>
      </c>
      <c r="N19" s="43">
        <v>1.25</v>
      </c>
      <c r="O19" s="43">
        <v>1.25</v>
      </c>
      <c r="P19" s="43">
        <v>1.25</v>
      </c>
      <c r="Q19" s="466"/>
    </row>
    <row r="20" spans="1:17" x14ac:dyDescent="0.3">
      <c r="A20" s="338"/>
      <c r="B20" s="76"/>
      <c r="C20" s="76"/>
      <c r="D20" s="76"/>
      <c r="E20" s="75"/>
      <c r="F20" s="75"/>
      <c r="G20" s="75"/>
      <c r="H20" s="75"/>
      <c r="I20" s="75"/>
      <c r="J20" s="75"/>
      <c r="N20" s="55"/>
    </row>
    <row r="21" spans="1:17" x14ac:dyDescent="0.3">
      <c r="A21" s="338"/>
      <c r="B21" s="76"/>
      <c r="C21" s="76"/>
      <c r="D21" s="76"/>
      <c r="E21" s="82"/>
      <c r="F21" s="82"/>
      <c r="G21" s="82"/>
      <c r="H21" s="82"/>
      <c r="I21" s="82"/>
      <c r="J21" s="82"/>
      <c r="N21" s="55"/>
    </row>
    <row r="22" spans="1:17" s="49" customFormat="1" ht="15.75" customHeight="1" x14ac:dyDescent="0.3">
      <c r="A22" s="297" t="s">
        <v>338</v>
      </c>
      <c r="B22" s="298"/>
      <c r="C22" s="50"/>
      <c r="D22" s="50"/>
      <c r="E22" s="91"/>
      <c r="F22" s="91"/>
      <c r="G22" s="91"/>
      <c r="H22" s="91"/>
      <c r="I22" s="91"/>
      <c r="J22" s="91"/>
      <c r="N22" s="89"/>
    </row>
    <row r="23" spans="1:17" s="49" customFormat="1" ht="15.75" customHeight="1" x14ac:dyDescent="0.3">
      <c r="A23" s="94">
        <v>0</v>
      </c>
      <c r="B23" s="93" t="s">
        <v>47</v>
      </c>
      <c r="C23" s="50"/>
      <c r="D23" s="50"/>
      <c r="E23" s="51"/>
      <c r="F23" s="48"/>
      <c r="G23" s="48"/>
      <c r="H23" s="48"/>
      <c r="I23" s="48"/>
      <c r="J23" s="48"/>
      <c r="N23" s="89"/>
    </row>
    <row r="24" spans="1:17" s="49" customFormat="1" ht="15.75" customHeight="1" x14ac:dyDescent="0.3">
      <c r="A24" s="339"/>
      <c r="B24" s="50"/>
      <c r="C24" s="50"/>
      <c r="D24" s="50"/>
      <c r="E24" s="51"/>
      <c r="F24" s="48"/>
      <c r="G24" s="48"/>
      <c r="H24" s="48"/>
      <c r="I24" s="48"/>
      <c r="J24" s="48"/>
      <c r="N24" s="89"/>
    </row>
    <row r="25" spans="1:17" s="49" customFormat="1" ht="15.75" customHeight="1" x14ac:dyDescent="0.3">
      <c r="A25" s="339"/>
      <c r="B25" s="50"/>
      <c r="C25" s="50"/>
      <c r="D25" s="50"/>
      <c r="E25" s="51"/>
      <c r="F25" s="48"/>
      <c r="G25" s="48"/>
      <c r="H25" s="48"/>
      <c r="I25" s="48"/>
      <c r="J25" s="48"/>
      <c r="N25" s="89"/>
    </row>
    <row r="26" spans="1:17" ht="33.6" x14ac:dyDescent="0.3">
      <c r="A26" s="297" t="s">
        <v>339</v>
      </c>
      <c r="B26" s="115" t="s">
        <v>47</v>
      </c>
      <c r="C26" s="60">
        <v>2005</v>
      </c>
      <c r="D26" s="60">
        <v>2006</v>
      </c>
      <c r="E26" s="60">
        <v>2007</v>
      </c>
      <c r="F26" s="60">
        <v>2008</v>
      </c>
      <c r="G26" s="60">
        <v>2009</v>
      </c>
      <c r="H26" s="60">
        <v>2010</v>
      </c>
      <c r="I26" s="60">
        <v>2011</v>
      </c>
      <c r="J26" s="60">
        <v>2012</v>
      </c>
      <c r="K26" s="60">
        <v>2013</v>
      </c>
      <c r="L26" s="60">
        <v>2014</v>
      </c>
      <c r="M26" s="60">
        <v>2015</v>
      </c>
      <c r="N26" s="60">
        <v>2016</v>
      </c>
      <c r="O26" s="60">
        <v>2017</v>
      </c>
      <c r="P26" s="61">
        <v>2018</v>
      </c>
    </row>
    <row r="27" spans="1:17" s="49" customFormat="1" x14ac:dyDescent="0.3">
      <c r="A27" s="340"/>
      <c r="B27" s="84"/>
      <c r="C27" s="315">
        <f>(C3*C7*C11*C15*C19)-$A$23</f>
        <v>48082861.360100001</v>
      </c>
      <c r="D27" s="315">
        <f t="shared" ref="D27:L27" si="0">(D3*D7*D11*D15*D19)-$A$23</f>
        <v>49460340.962900005</v>
      </c>
      <c r="E27" s="315">
        <f t="shared" si="0"/>
        <v>50837820.565700009</v>
      </c>
      <c r="F27" s="315">
        <f t="shared" si="0"/>
        <v>52215300.168500006</v>
      </c>
      <c r="G27" s="315">
        <f t="shared" si="0"/>
        <v>45457472.913929999</v>
      </c>
      <c r="H27" s="315">
        <f t="shared" si="0"/>
        <v>46625853.095009997</v>
      </c>
      <c r="I27" s="315">
        <f t="shared" si="0"/>
        <v>47834771.217799999</v>
      </c>
      <c r="J27" s="315">
        <f t="shared" si="0"/>
        <v>49382501.233463071</v>
      </c>
      <c r="K27" s="315">
        <f t="shared" si="0"/>
        <v>50930231.249126136</v>
      </c>
      <c r="L27" s="315">
        <f t="shared" si="0"/>
        <v>52477961.264789216</v>
      </c>
      <c r="M27" s="315">
        <f>(M3*M7*M11*M15*M19)-$A$23</f>
        <v>54025691.280452281</v>
      </c>
      <c r="N27" s="315">
        <f t="shared" ref="N27:P27" si="1">(N3*N7*N11*N15*N19)-$A$23</f>
        <v>55573421.296115361</v>
      </c>
      <c r="O27" s="315">
        <f t="shared" si="1"/>
        <v>57121151.311778434</v>
      </c>
      <c r="P27" s="315">
        <f t="shared" si="1"/>
        <v>58668881.327441499</v>
      </c>
      <c r="Q27" s="465"/>
    </row>
    <row r="28" spans="1:17" s="49" customFormat="1" x14ac:dyDescent="0.3">
      <c r="A28" s="341"/>
      <c r="B28" s="85"/>
      <c r="C28" s="85"/>
      <c r="D28" s="85"/>
      <c r="E28" s="86"/>
      <c r="F28" s="86"/>
      <c r="G28" s="86"/>
      <c r="H28" s="86"/>
      <c r="I28" s="86"/>
      <c r="J28" s="86"/>
      <c r="N28" s="89"/>
    </row>
    <row r="29" spans="1:17" s="49" customFormat="1" x14ac:dyDescent="0.3">
      <c r="A29" s="341"/>
      <c r="B29" s="85"/>
      <c r="C29" s="85"/>
      <c r="D29" s="85"/>
      <c r="E29" s="87"/>
      <c r="F29" s="87"/>
      <c r="G29" s="87"/>
      <c r="H29" s="87"/>
      <c r="I29" s="87"/>
      <c r="J29" s="87"/>
      <c r="N29" s="89"/>
    </row>
    <row r="30" spans="1:17" ht="33.6" x14ac:dyDescent="0.3">
      <c r="A30" s="297" t="s">
        <v>340</v>
      </c>
      <c r="B30" s="59" t="s">
        <v>48</v>
      </c>
      <c r="C30" s="60">
        <v>2005</v>
      </c>
      <c r="D30" s="60">
        <v>2006</v>
      </c>
      <c r="E30" s="60">
        <v>2007</v>
      </c>
      <c r="F30" s="60">
        <v>2008</v>
      </c>
      <c r="G30" s="60">
        <v>2009</v>
      </c>
      <c r="H30" s="60">
        <v>2010</v>
      </c>
      <c r="I30" s="60">
        <v>2011</v>
      </c>
      <c r="J30" s="60">
        <v>2012</v>
      </c>
      <c r="K30" s="60">
        <v>2013</v>
      </c>
      <c r="L30" s="60">
        <v>2014</v>
      </c>
      <c r="M30" s="60">
        <v>2015</v>
      </c>
      <c r="N30" s="60">
        <v>2016</v>
      </c>
      <c r="O30" s="60">
        <v>2017</v>
      </c>
      <c r="P30" s="61">
        <v>2018</v>
      </c>
    </row>
    <row r="31" spans="1:17" s="49" customFormat="1" x14ac:dyDescent="0.3">
      <c r="A31" s="342"/>
      <c r="B31" s="343"/>
      <c r="C31" s="315">
        <v>5.0000000000000001E-3</v>
      </c>
      <c r="D31" s="315">
        <v>5.0000000000000001E-3</v>
      </c>
      <c r="E31" s="315">
        <v>5.0000000000000001E-3</v>
      </c>
      <c r="F31" s="315">
        <v>5.0000000000000001E-3</v>
      </c>
      <c r="G31" s="315">
        <v>5.0000000000000001E-3</v>
      </c>
      <c r="H31" s="315">
        <v>5.0000000000000001E-3</v>
      </c>
      <c r="I31" s="315">
        <v>5.0000000000000001E-3</v>
      </c>
      <c r="J31" s="315">
        <v>5.0000000000000001E-3</v>
      </c>
      <c r="K31" s="315">
        <v>5.0000000000000001E-3</v>
      </c>
      <c r="L31" s="315">
        <v>5.0000000000000001E-3</v>
      </c>
      <c r="M31" s="315">
        <v>5.0000000000000001E-3</v>
      </c>
      <c r="N31" s="315">
        <v>5.0000000000000001E-3</v>
      </c>
      <c r="O31" s="315">
        <v>5.0000000000000001E-3</v>
      </c>
      <c r="P31" s="316">
        <v>5.0000000000000001E-3</v>
      </c>
    </row>
    <row r="32" spans="1:17" s="49" customFormat="1" x14ac:dyDescent="0.3">
      <c r="A32" s="344"/>
      <c r="B32" s="90"/>
      <c r="C32" s="90"/>
      <c r="D32" s="90"/>
      <c r="E32" s="86"/>
      <c r="F32" s="86"/>
      <c r="G32" s="86"/>
      <c r="H32" s="86"/>
      <c r="I32" s="86"/>
      <c r="J32" s="86"/>
      <c r="N32" s="89"/>
    </row>
    <row r="33" spans="1:17" s="49" customFormat="1" ht="15.75" customHeight="1" x14ac:dyDescent="0.3">
      <c r="A33" s="344"/>
      <c r="B33" s="89"/>
      <c r="C33" s="89"/>
      <c r="D33" s="89"/>
      <c r="E33" s="51"/>
      <c r="F33" s="51"/>
      <c r="G33" s="51"/>
      <c r="H33" s="51"/>
      <c r="I33" s="51"/>
      <c r="J33" s="51"/>
      <c r="N33" s="89"/>
    </row>
    <row r="34" spans="1:17" s="49" customFormat="1" ht="15" customHeight="1" x14ac:dyDescent="0.3">
      <c r="A34" s="345" t="s">
        <v>49</v>
      </c>
      <c r="B34" s="346"/>
      <c r="C34" s="346"/>
      <c r="D34" s="346"/>
      <c r="E34" s="51"/>
      <c r="F34" s="51"/>
      <c r="G34" s="51"/>
      <c r="H34" s="51"/>
      <c r="I34" s="51"/>
      <c r="J34" s="51"/>
      <c r="N34" s="89"/>
    </row>
    <row r="35" spans="1:17" s="49" customFormat="1" x14ac:dyDescent="0.3">
      <c r="A35" s="347">
        <f>44/28</f>
        <v>1.5714285714285714</v>
      </c>
      <c r="B35" s="85"/>
      <c r="C35" s="85"/>
      <c r="D35" s="85"/>
      <c r="E35" s="51"/>
      <c r="F35" s="51"/>
      <c r="G35" s="51"/>
      <c r="H35" s="51"/>
      <c r="I35" s="51"/>
      <c r="J35" s="51"/>
      <c r="N35" s="89"/>
    </row>
    <row r="36" spans="1:17" s="49" customFormat="1" x14ac:dyDescent="0.3">
      <c r="A36" s="97"/>
      <c r="B36" s="89"/>
      <c r="C36" s="89"/>
      <c r="D36" s="89"/>
      <c r="E36" s="51"/>
      <c r="F36" s="51"/>
      <c r="G36" s="51"/>
      <c r="H36" s="51"/>
      <c r="I36" s="51"/>
      <c r="J36" s="51"/>
      <c r="N36" s="89"/>
    </row>
    <row r="37" spans="1:17" s="49" customFormat="1" x14ac:dyDescent="0.3">
      <c r="A37" s="344"/>
      <c r="B37" s="90"/>
      <c r="C37" s="90"/>
      <c r="D37" s="90"/>
      <c r="E37" s="51"/>
      <c r="F37" s="51"/>
      <c r="G37" s="51"/>
      <c r="H37" s="51"/>
      <c r="I37" s="51"/>
      <c r="J37" s="51"/>
      <c r="N37" s="89"/>
    </row>
    <row r="38" spans="1:17" ht="47.25" customHeight="1" x14ac:dyDescent="0.3">
      <c r="A38" s="681" t="s">
        <v>360</v>
      </c>
      <c r="B38" s="682"/>
      <c r="C38" s="60">
        <v>2005</v>
      </c>
      <c r="D38" s="60">
        <v>2006</v>
      </c>
      <c r="E38" s="348">
        <v>2007</v>
      </c>
      <c r="F38" s="348">
        <v>2008</v>
      </c>
      <c r="G38" s="348">
        <v>2009</v>
      </c>
      <c r="H38" s="348">
        <v>2010</v>
      </c>
      <c r="I38" s="348">
        <v>2011</v>
      </c>
      <c r="J38" s="348">
        <v>2012</v>
      </c>
      <c r="K38" s="60">
        <v>2013</v>
      </c>
      <c r="L38" s="60">
        <v>2014</v>
      </c>
      <c r="M38" s="60">
        <v>2015</v>
      </c>
      <c r="N38" s="60">
        <v>2016</v>
      </c>
      <c r="O38" s="60">
        <v>2017</v>
      </c>
      <c r="P38" s="61">
        <v>2018</v>
      </c>
    </row>
    <row r="39" spans="1:17" x14ac:dyDescent="0.3">
      <c r="A39" s="328"/>
      <c r="B39" s="65"/>
      <c r="C39" s="349">
        <f>C27*C31*$A$35/10^3</f>
        <v>377.7939106865</v>
      </c>
      <c r="D39" s="349">
        <f t="shared" ref="D39:L39" si="2">D27*D31*$A$35/10^3</f>
        <v>388.61696470850001</v>
      </c>
      <c r="E39" s="349">
        <f t="shared" si="2"/>
        <v>399.44001873050007</v>
      </c>
      <c r="F39" s="349">
        <f t="shared" si="2"/>
        <v>410.26307275250008</v>
      </c>
      <c r="G39" s="349">
        <f t="shared" si="2"/>
        <v>357.16585860944997</v>
      </c>
      <c r="H39" s="349">
        <f t="shared" si="2"/>
        <v>366.34598860365003</v>
      </c>
      <c r="I39" s="349">
        <f t="shared" si="2"/>
        <v>375.84463099700002</v>
      </c>
      <c r="J39" s="349">
        <f t="shared" si="2"/>
        <v>388.00536683435269</v>
      </c>
      <c r="K39" s="349">
        <f t="shared" si="2"/>
        <v>400.16610267170535</v>
      </c>
      <c r="L39" s="349">
        <f t="shared" si="2"/>
        <v>412.32683850905818</v>
      </c>
      <c r="M39" s="349">
        <f>M27*M31*$A$35/10^3</f>
        <v>424.48757434641072</v>
      </c>
      <c r="N39" s="349">
        <f t="shared" ref="N39:P39" si="3">N27*N31*$A$35/10^3</f>
        <v>436.6483101837635</v>
      </c>
      <c r="O39" s="349">
        <f t="shared" si="3"/>
        <v>448.80904602111633</v>
      </c>
      <c r="P39" s="349">
        <f t="shared" si="3"/>
        <v>460.96978185846888</v>
      </c>
      <c r="Q39" s="466"/>
    </row>
    <row r="40" spans="1:17" x14ac:dyDescent="0.3">
      <c r="A40" s="331"/>
      <c r="B40" s="69"/>
      <c r="C40" s="69"/>
      <c r="D40" s="69"/>
      <c r="E40" s="121"/>
      <c r="F40" s="121"/>
      <c r="G40" s="121"/>
      <c r="H40" s="121"/>
      <c r="I40" s="121"/>
      <c r="J40" s="121"/>
      <c r="N40" s="55"/>
      <c r="P40" s="530"/>
    </row>
    <row r="41" spans="1:17" x14ac:dyDescent="0.3">
      <c r="N41" s="55"/>
    </row>
    <row r="42" spans="1:17" ht="47.25" customHeight="1" x14ac:dyDescent="0.3">
      <c r="A42" s="681" t="s">
        <v>113</v>
      </c>
      <c r="B42" s="682"/>
      <c r="C42" s="351">
        <v>2005</v>
      </c>
      <c r="D42" s="352">
        <v>2006</v>
      </c>
      <c r="E42" s="348">
        <v>2007</v>
      </c>
      <c r="F42" s="348">
        <v>2008</v>
      </c>
      <c r="G42" s="348">
        <v>2009</v>
      </c>
      <c r="H42" s="348">
        <v>2010</v>
      </c>
      <c r="I42" s="348">
        <v>2011</v>
      </c>
      <c r="J42" s="348">
        <v>2012</v>
      </c>
      <c r="K42" s="60">
        <v>2013</v>
      </c>
      <c r="L42" s="60">
        <v>2014</v>
      </c>
      <c r="M42" s="60">
        <v>2015</v>
      </c>
      <c r="N42" s="60">
        <v>2016</v>
      </c>
      <c r="O42" s="60">
        <v>2017</v>
      </c>
      <c r="P42" s="61">
        <v>2018</v>
      </c>
    </row>
    <row r="43" spans="1:17" x14ac:dyDescent="0.3">
      <c r="A43" s="328"/>
      <c r="B43" s="65"/>
      <c r="C43" s="118">
        <f>C39*310</f>
        <v>117116.11231281501</v>
      </c>
      <c r="D43" s="118">
        <f>D39*310</f>
        <v>120471.25905963501</v>
      </c>
      <c r="E43" s="118">
        <f>E39*310</f>
        <v>123826.40580645502</v>
      </c>
      <c r="F43" s="118">
        <f t="shared" ref="F43:L43" si="4">F39*310</f>
        <v>127181.55255327502</v>
      </c>
      <c r="G43" s="118">
        <f t="shared" si="4"/>
        <v>110721.41616892949</v>
      </c>
      <c r="H43" s="118">
        <f t="shared" si="4"/>
        <v>113567.2564671315</v>
      </c>
      <c r="I43" s="118">
        <f t="shared" si="4"/>
        <v>116511.83560907001</v>
      </c>
      <c r="J43" s="118">
        <f t="shared" si="4"/>
        <v>120281.66371864933</v>
      </c>
      <c r="K43" s="118">
        <f t="shared" si="4"/>
        <v>124051.49182822865</v>
      </c>
      <c r="L43" s="118">
        <f t="shared" si="4"/>
        <v>127821.31993780803</v>
      </c>
      <c r="M43" s="118">
        <f>M39*310</f>
        <v>131591.14804738734</v>
      </c>
      <c r="N43" s="118">
        <f t="shared" ref="N43:P43" si="5">N39*310</f>
        <v>135360.97615696667</v>
      </c>
      <c r="O43" s="118">
        <f t="shared" si="5"/>
        <v>139130.80426654607</v>
      </c>
      <c r="P43" s="119">
        <f t="shared" si="5"/>
        <v>142900.63237612534</v>
      </c>
    </row>
    <row r="44" spans="1:17" x14ac:dyDescent="0.3">
      <c r="E44" s="354"/>
      <c r="G44" s="354"/>
    </row>
    <row r="46" spans="1:17" x14ac:dyDescent="0.3">
      <c r="A46" s="122"/>
      <c r="C46" s="50"/>
      <c r="D46" s="50"/>
    </row>
    <row r="47" spans="1:17" x14ac:dyDescent="0.3">
      <c r="A47" s="122"/>
      <c r="C47" s="124"/>
      <c r="D47" s="124"/>
    </row>
    <row r="48" spans="1:17" x14ac:dyDescent="0.3">
      <c r="A48" s="122"/>
      <c r="C48" s="355"/>
      <c r="D48" s="355"/>
    </row>
  </sheetData>
  <mergeCells count="2">
    <mergeCell ref="A38:B38"/>
    <mergeCell ref="A42:B42"/>
  </mergeCells>
  <hyperlinks>
    <hyperlink ref="Q14" r:id="rId1" display="http://www.indiaenvironmentportal.org.in/files/file/nutritional%20intake%20in%20India%202011-12.pdf" xr:uid="{00000000-0004-0000-2900-000000000000}"/>
  </hyperlinks>
  <pageMargins left="0.25" right="0.25" top="0.75" bottom="0.75" header="0.3" footer="0.3"/>
  <pageSetup paperSize="9" scale="51" fitToHeight="0" orientation="landscape" horizontalDpi="4294967293" verticalDpi="4294967293"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FFC000"/>
    <pageSetUpPr fitToPage="1"/>
  </sheetPr>
  <dimension ref="A1:Z83"/>
  <sheetViews>
    <sheetView topLeftCell="A76" zoomScale="85" zoomScaleNormal="85" zoomScalePageLayoutView="70" workbookViewId="0">
      <selection activeCell="H73" sqref="H73"/>
    </sheetView>
  </sheetViews>
  <sheetFormatPr defaultColWidth="8.6640625" defaultRowHeight="15.6" x14ac:dyDescent="0.3"/>
  <cols>
    <col min="1" max="1" width="41" style="57" customWidth="1"/>
    <col min="2" max="2" width="20" style="122" customWidth="1"/>
    <col min="3" max="3" width="27" style="122" customWidth="1"/>
    <col min="4" max="4" width="29.6640625" style="122" customWidth="1"/>
    <col min="5" max="5" width="25.6640625" style="122" customWidth="1"/>
    <col min="6" max="12" width="25.6640625" style="57" customWidth="1"/>
    <col min="13" max="13" width="24.6640625" style="57" bestFit="1" customWidth="1"/>
    <col min="14" max="15" width="21.6640625" style="57" customWidth="1"/>
    <col min="16" max="16" width="22" style="57" customWidth="1"/>
    <col min="17" max="17" width="18.6640625" style="57" customWidth="1"/>
    <col min="18" max="18" width="19.33203125" style="57" bestFit="1" customWidth="1"/>
    <col min="19" max="19" width="19.33203125" style="57" customWidth="1"/>
    <col min="20" max="20" width="18" style="57" customWidth="1"/>
    <col min="21" max="21" width="18.5546875" style="57" customWidth="1"/>
    <col min="22" max="22" width="18.88671875" style="57" customWidth="1"/>
    <col min="23" max="23" width="19.5546875" style="57" customWidth="1"/>
    <col min="24" max="194" width="8.6640625" style="57" customWidth="1"/>
    <col min="195" max="195" width="43.44140625" style="57" customWidth="1"/>
    <col min="196" max="202" width="18.6640625" style="57" customWidth="1"/>
    <col min="203" max="203" width="15.44140625" style="57" customWidth="1"/>
    <col min="204" max="204" width="12.33203125" style="57" customWidth="1"/>
    <col min="205" max="205" width="14.33203125" style="57" customWidth="1"/>
    <col min="206" max="206" width="12.33203125" style="57" customWidth="1"/>
    <col min="207" max="207" width="12.6640625" style="57" customWidth="1"/>
    <col min="208" max="209" width="12.44140625" style="57" customWidth="1"/>
    <col min="210" max="210" width="12.33203125" style="57" customWidth="1"/>
    <col min="211" max="216" width="11.44140625" style="57" bestFit="1" customWidth="1"/>
    <col min="217" max="217" width="13.6640625" style="57" bestFit="1" customWidth="1"/>
    <col min="218" max="222" width="11.44140625" style="57" bestFit="1" customWidth="1"/>
    <col min="223" max="223" width="11.6640625" style="57" customWidth="1"/>
    <col min="224" max="224" width="13.44140625" style="57" bestFit="1" customWidth="1"/>
    <col min="225" max="226" width="11.44140625" style="57" bestFit="1" customWidth="1"/>
    <col min="227" max="227" width="13.6640625" style="57" bestFit="1" customWidth="1"/>
    <col min="228" max="233" width="11.44140625" style="57" bestFit="1" customWidth="1"/>
    <col min="234" max="236" width="11.33203125" style="57" bestFit="1" customWidth="1"/>
    <col min="237" max="237" width="13.6640625" style="57" bestFit="1" customWidth="1"/>
    <col min="238" max="242" width="11.33203125" style="57" bestFit="1" customWidth="1"/>
    <col min="243" max="243" width="13.44140625" style="57" customWidth="1"/>
    <col min="244" max="244" width="11.33203125" style="57" bestFit="1" customWidth="1"/>
    <col min="245" max="245" width="15.33203125" style="57" customWidth="1"/>
    <col min="246" max="246" width="13.33203125" style="57" customWidth="1"/>
    <col min="247" max="247" width="15.6640625" style="57" customWidth="1"/>
    <col min="248" max="248" width="14.6640625" style="57" customWidth="1"/>
    <col min="249" max="249" width="19.33203125" style="57" customWidth="1"/>
    <col min="250" max="250" width="14" style="57" customWidth="1"/>
    <col min="251" max="251" width="15.6640625" style="57" customWidth="1"/>
    <col min="252" max="252" width="17" style="57" customWidth="1"/>
    <col min="253" max="253" width="16.33203125" style="57" customWidth="1"/>
    <col min="254" max="254" width="17.33203125" style="57" customWidth="1"/>
    <col min="255" max="16384" width="8.6640625" style="57"/>
  </cols>
  <sheetData>
    <row r="1" spans="1:22" x14ac:dyDescent="0.3">
      <c r="A1" s="55"/>
      <c r="B1" s="56"/>
      <c r="C1" s="56"/>
      <c r="D1" s="56"/>
      <c r="E1" s="56"/>
      <c r="F1" s="55"/>
      <c r="G1" s="55"/>
      <c r="H1" s="55"/>
      <c r="I1" s="55"/>
      <c r="J1" s="55"/>
      <c r="K1" s="55"/>
    </row>
    <row r="2" spans="1:22" s="63" customFormat="1" ht="16.2" x14ac:dyDescent="0.35">
      <c r="A2" s="58" t="s">
        <v>198</v>
      </c>
      <c r="B2" s="59" t="s">
        <v>151</v>
      </c>
      <c r="C2" s="60">
        <v>2005</v>
      </c>
      <c r="D2" s="60">
        <v>2006</v>
      </c>
      <c r="E2" s="60">
        <v>2007</v>
      </c>
      <c r="F2" s="60">
        <v>2008</v>
      </c>
      <c r="G2" s="60">
        <v>2009</v>
      </c>
      <c r="H2" s="60">
        <v>2010</v>
      </c>
      <c r="I2" s="60">
        <v>2011</v>
      </c>
      <c r="J2" s="60">
        <v>2012</v>
      </c>
      <c r="K2" s="60">
        <v>2013</v>
      </c>
      <c r="L2" s="60">
        <v>2014</v>
      </c>
      <c r="M2" s="60">
        <v>2015</v>
      </c>
      <c r="N2" s="60">
        <v>2016</v>
      </c>
      <c r="O2" s="60">
        <v>2017</v>
      </c>
      <c r="P2" s="61">
        <v>2018</v>
      </c>
      <c r="Q2" s="62"/>
      <c r="R2" s="62"/>
      <c r="S2" s="62"/>
    </row>
    <row r="3" spans="1:22" s="66" customFormat="1" ht="16.2" x14ac:dyDescent="0.35">
      <c r="A3" s="64"/>
      <c r="B3" s="65"/>
      <c r="C3" s="309">
        <f>'State population'!G20</f>
        <v>56148456</v>
      </c>
      <c r="D3" s="309">
        <f>'State population'!H20</f>
        <v>56972929.5</v>
      </c>
      <c r="E3" s="309">
        <f>'State population'!I20</f>
        <v>57797403</v>
      </c>
      <c r="F3" s="309">
        <f>'State population'!J20</f>
        <v>58621876.5</v>
      </c>
      <c r="G3" s="309">
        <f>'State population'!K20</f>
        <v>59446350</v>
      </c>
      <c r="H3" s="309">
        <f>'State population'!L20</f>
        <v>60270823.5</v>
      </c>
      <c r="I3" s="309">
        <f>'State population'!M20</f>
        <v>61095297</v>
      </c>
      <c r="J3" s="309">
        <f>'State population'!N20</f>
        <v>62048389.10432104</v>
      </c>
      <c r="K3" s="309">
        <f>'State population'!O20</f>
        <v>63001481.20864208</v>
      </c>
      <c r="L3" s="309">
        <f>'State population'!P20</f>
        <v>63954573.312963121</v>
      </c>
      <c r="M3" s="309">
        <f>'State population'!Q20</f>
        <v>64907665.417284161</v>
      </c>
      <c r="N3" s="309">
        <f>'State population'!R20</f>
        <v>65875625.843782589</v>
      </c>
      <c r="O3" s="309">
        <f>'State population'!S20</f>
        <v>66858454.592458397</v>
      </c>
      <c r="P3" s="309">
        <f>'State population'!T20</f>
        <v>67856151.663311601</v>
      </c>
      <c r="Q3" s="487"/>
      <c r="R3" s="62"/>
      <c r="S3" s="62"/>
    </row>
    <row r="4" spans="1:22" s="66" customFormat="1" ht="16.2" x14ac:dyDescent="0.35">
      <c r="A4" s="68"/>
      <c r="B4" s="69"/>
      <c r="C4" s="311"/>
      <c r="E4" s="67"/>
      <c r="F4" s="67"/>
      <c r="G4" s="67"/>
      <c r="H4" s="136"/>
      <c r="I4" s="67"/>
      <c r="J4" s="67"/>
      <c r="K4" s="67"/>
      <c r="L4" s="67"/>
      <c r="M4" s="67"/>
      <c r="N4" s="62"/>
      <c r="O4" s="62"/>
      <c r="P4" s="62"/>
      <c r="Q4" s="62"/>
      <c r="R4" s="62"/>
      <c r="S4" s="62"/>
    </row>
    <row r="5" spans="1:22" s="66" customFormat="1" ht="16.2" x14ac:dyDescent="0.35">
      <c r="A5" s="68"/>
      <c r="B5" s="69"/>
      <c r="C5" s="135"/>
      <c r="E5" s="70"/>
      <c r="F5" s="70"/>
      <c r="G5" s="71"/>
      <c r="H5" s="71"/>
      <c r="I5" s="72"/>
      <c r="J5" s="70"/>
      <c r="N5" s="62"/>
      <c r="O5" s="62"/>
      <c r="P5" s="62"/>
      <c r="Q5" s="62"/>
      <c r="R5" s="62"/>
      <c r="S5" s="62"/>
      <c r="V5" s="73"/>
    </row>
    <row r="6" spans="1:22" s="66" customFormat="1" ht="16.2" x14ac:dyDescent="0.35">
      <c r="A6" s="58" t="s">
        <v>19</v>
      </c>
      <c r="B6" s="59" t="s">
        <v>1</v>
      </c>
      <c r="C6" s="60">
        <v>2005</v>
      </c>
      <c r="D6" s="60">
        <v>2006</v>
      </c>
      <c r="E6" s="60">
        <v>2007</v>
      </c>
      <c r="F6" s="60">
        <v>2008</v>
      </c>
      <c r="G6" s="60">
        <v>2009</v>
      </c>
      <c r="H6" s="60">
        <v>2010</v>
      </c>
      <c r="I6" s="60">
        <v>2011</v>
      </c>
      <c r="J6" s="60">
        <v>2012</v>
      </c>
      <c r="K6" s="60">
        <v>2013</v>
      </c>
      <c r="L6" s="60">
        <v>2014</v>
      </c>
      <c r="M6" s="60">
        <v>2015</v>
      </c>
      <c r="N6" s="60">
        <v>2016</v>
      </c>
      <c r="O6" s="60">
        <v>2017</v>
      </c>
      <c r="P6" s="61">
        <v>2018</v>
      </c>
      <c r="Q6" s="62"/>
      <c r="R6" s="62"/>
      <c r="S6" s="62"/>
    </row>
    <row r="7" spans="1:22" s="48" customFormat="1" x14ac:dyDescent="0.3">
      <c r="A7" s="312"/>
      <c r="B7" s="313"/>
      <c r="C7" s="313">
        <f>BOD!$B$22</f>
        <v>38</v>
      </c>
      <c r="D7" s="313">
        <f>BOD!$B$22</f>
        <v>38</v>
      </c>
      <c r="E7" s="313">
        <f>BOD!$B$22</f>
        <v>38</v>
      </c>
      <c r="F7" s="313">
        <f>BOD!$B$22</f>
        <v>38</v>
      </c>
      <c r="G7" s="313">
        <f>BOD!$B$22</f>
        <v>38</v>
      </c>
      <c r="H7" s="313">
        <f>BOD!$B$22</f>
        <v>38</v>
      </c>
      <c r="I7" s="313">
        <f>BOD!$B$22</f>
        <v>38</v>
      </c>
      <c r="J7" s="313">
        <f>BOD!$B$22</f>
        <v>38</v>
      </c>
      <c r="K7" s="313">
        <f>BOD!$B$22</f>
        <v>38</v>
      </c>
      <c r="L7" s="313">
        <f>BOD!$B$22</f>
        <v>38</v>
      </c>
      <c r="M7" s="313">
        <f>BOD!$B$22</f>
        <v>38</v>
      </c>
      <c r="N7" s="313">
        <f>BOD!$B$22</f>
        <v>38</v>
      </c>
      <c r="O7" s="313">
        <f>BOD!$B$22</f>
        <v>38</v>
      </c>
      <c r="P7" s="313">
        <f>BOD!$B$22</f>
        <v>38</v>
      </c>
      <c r="Q7" s="488"/>
    </row>
    <row r="8" spans="1:22" s="66" customFormat="1" ht="16.2" x14ac:dyDescent="0.35">
      <c r="A8" s="68"/>
      <c r="B8" s="69"/>
      <c r="C8" s="69"/>
      <c r="D8" s="69"/>
      <c r="E8" s="75"/>
      <c r="F8" s="75"/>
      <c r="G8" s="75"/>
      <c r="H8" s="75"/>
      <c r="I8" s="75"/>
      <c r="J8" s="75"/>
      <c r="N8" s="62"/>
      <c r="O8" s="62"/>
      <c r="P8" s="62"/>
      <c r="Q8" s="62"/>
      <c r="R8" s="62"/>
      <c r="S8" s="62"/>
    </row>
    <row r="9" spans="1:22" s="66" customFormat="1" ht="16.2" x14ac:dyDescent="0.35">
      <c r="A9" s="68"/>
      <c r="B9" s="76"/>
      <c r="C9" s="76"/>
      <c r="D9" s="76"/>
      <c r="E9" s="70"/>
      <c r="F9" s="70"/>
      <c r="G9" s="70"/>
      <c r="H9" s="70"/>
      <c r="I9" s="70"/>
      <c r="J9" s="70"/>
      <c r="N9" s="62"/>
      <c r="O9" s="62"/>
      <c r="P9" s="62"/>
      <c r="Q9" s="62"/>
      <c r="R9" s="62"/>
      <c r="S9" s="62"/>
    </row>
    <row r="10" spans="1:22" s="63" customFormat="1" ht="30" customHeight="1" x14ac:dyDescent="0.35">
      <c r="A10" s="505" t="s">
        <v>54</v>
      </c>
      <c r="B10" s="59" t="s">
        <v>56</v>
      </c>
      <c r="C10" s="60">
        <v>2005</v>
      </c>
      <c r="D10" s="60">
        <v>2006</v>
      </c>
      <c r="E10" s="60">
        <v>2007</v>
      </c>
      <c r="F10" s="60">
        <v>2008</v>
      </c>
      <c r="G10" s="60">
        <v>2009</v>
      </c>
      <c r="H10" s="60">
        <v>2010</v>
      </c>
      <c r="I10" s="60">
        <v>2011</v>
      </c>
      <c r="J10" s="60">
        <v>2012</v>
      </c>
      <c r="K10" s="60">
        <v>2013</v>
      </c>
      <c r="L10" s="60">
        <v>2014</v>
      </c>
      <c r="M10" s="60">
        <v>2015</v>
      </c>
      <c r="N10" s="60">
        <v>2016</v>
      </c>
      <c r="O10" s="60">
        <v>2017</v>
      </c>
      <c r="P10" s="61">
        <v>2018</v>
      </c>
      <c r="Q10" s="62"/>
      <c r="R10" s="62"/>
      <c r="S10" s="62"/>
    </row>
    <row r="11" spans="1:22" ht="15.75" customHeight="1" x14ac:dyDescent="0.35">
      <c r="A11" s="77"/>
      <c r="B11" s="78"/>
      <c r="C11" s="42">
        <f>C3*C7*0.001*365</f>
        <v>778779084.72000003</v>
      </c>
      <c r="D11" s="42">
        <f>D3*D7*0.001*365</f>
        <v>790214532.16499996</v>
      </c>
      <c r="E11" s="42">
        <f>E3*E7*0.001*365</f>
        <v>801649979.61000013</v>
      </c>
      <c r="F11" s="42">
        <f>F3*F7*0.001*365</f>
        <v>813085427.05500007</v>
      </c>
      <c r="G11" s="42">
        <f t="shared" ref="G11:L11" si="0">G3*G7*0.001*365</f>
        <v>824520874.50000012</v>
      </c>
      <c r="H11" s="42">
        <f t="shared" si="0"/>
        <v>835956321.94500005</v>
      </c>
      <c r="I11" s="42">
        <f t="shared" si="0"/>
        <v>847391769.38999999</v>
      </c>
      <c r="J11" s="42">
        <f t="shared" si="0"/>
        <v>860611156.87693298</v>
      </c>
      <c r="K11" s="42">
        <f t="shared" si="0"/>
        <v>873830544.36386573</v>
      </c>
      <c r="L11" s="42">
        <f t="shared" si="0"/>
        <v>887049931.85079861</v>
      </c>
      <c r="M11" s="42">
        <f>M3*M7*0.001*365</f>
        <v>900269319.33773136</v>
      </c>
      <c r="N11" s="42">
        <f t="shared" ref="N11:O11" si="1">N3*N7*0.001*365</f>
        <v>913694930.45326447</v>
      </c>
      <c r="O11" s="42">
        <f t="shared" si="1"/>
        <v>927326765.19739807</v>
      </c>
      <c r="P11" s="79">
        <f>P3*P7*0.001*365</f>
        <v>941164823.57013202</v>
      </c>
      <c r="Q11" s="62"/>
      <c r="R11" s="62"/>
      <c r="S11" s="62"/>
    </row>
    <row r="12" spans="1:22" ht="15.75" customHeight="1" x14ac:dyDescent="0.35">
      <c r="A12" s="80"/>
      <c r="B12" s="76"/>
      <c r="C12" s="76"/>
      <c r="D12" s="76"/>
      <c r="E12" s="75"/>
      <c r="F12" s="75"/>
      <c r="G12" s="75"/>
      <c r="H12" s="75"/>
      <c r="I12" s="75"/>
      <c r="J12" s="75"/>
      <c r="N12" s="62"/>
      <c r="O12" s="62"/>
      <c r="P12" s="62"/>
      <c r="Q12" s="62"/>
      <c r="R12" s="62"/>
      <c r="S12" s="62"/>
    </row>
    <row r="13" spans="1:22" ht="16.2" x14ac:dyDescent="0.35">
      <c r="A13" s="80"/>
      <c r="B13" s="76"/>
      <c r="C13" s="76"/>
      <c r="D13" s="76"/>
      <c r="E13" s="75"/>
      <c r="F13" s="81"/>
      <c r="G13" s="81"/>
      <c r="H13" s="81"/>
      <c r="I13" s="81"/>
      <c r="J13" s="81"/>
      <c r="N13" s="62"/>
      <c r="O13" s="62"/>
      <c r="P13" s="62"/>
      <c r="Q13" s="62"/>
      <c r="R13" s="62"/>
      <c r="S13" s="62"/>
    </row>
    <row r="14" spans="1:22" ht="18" customHeight="1" x14ac:dyDescent="0.3">
      <c r="A14" s="58" t="s">
        <v>100</v>
      </c>
      <c r="B14" s="59" t="s">
        <v>151</v>
      </c>
      <c r="C14" s="60">
        <v>2005</v>
      </c>
      <c r="D14" s="60">
        <v>2006</v>
      </c>
      <c r="E14" s="60">
        <v>2007</v>
      </c>
      <c r="F14" s="60">
        <v>2008</v>
      </c>
      <c r="G14" s="60">
        <v>2009</v>
      </c>
      <c r="H14" s="60">
        <v>2010</v>
      </c>
      <c r="I14" s="60">
        <v>2011</v>
      </c>
      <c r="J14" s="60">
        <v>2012</v>
      </c>
      <c r="K14" s="60">
        <v>2013</v>
      </c>
      <c r="L14" s="60">
        <v>2014</v>
      </c>
      <c r="M14" s="60">
        <v>2015</v>
      </c>
      <c r="N14" s="60">
        <v>2016</v>
      </c>
      <c r="O14" s="60">
        <v>2017</v>
      </c>
      <c r="P14" s="61">
        <v>2018</v>
      </c>
    </row>
    <row r="15" spans="1:22" ht="15.75" customHeight="1" x14ac:dyDescent="0.3">
      <c r="A15" s="77"/>
      <c r="B15" s="78"/>
      <c r="C15" s="41">
        <v>1.25</v>
      </c>
      <c r="D15" s="41">
        <v>1.25</v>
      </c>
      <c r="E15" s="42">
        <v>1.25</v>
      </c>
      <c r="F15" s="42">
        <v>1.25</v>
      </c>
      <c r="G15" s="42">
        <v>1.25</v>
      </c>
      <c r="H15" s="42">
        <v>1.25</v>
      </c>
      <c r="I15" s="42">
        <v>1.25</v>
      </c>
      <c r="J15" s="42">
        <v>1.25</v>
      </c>
      <c r="K15" s="43">
        <v>1.25</v>
      </c>
      <c r="L15" s="43">
        <v>1.25</v>
      </c>
      <c r="M15" s="43">
        <v>1.25</v>
      </c>
      <c r="N15" s="43">
        <v>1.25</v>
      </c>
      <c r="O15" s="43">
        <v>1.25</v>
      </c>
      <c r="P15" s="44">
        <v>1.25</v>
      </c>
    </row>
    <row r="16" spans="1:22" ht="15.75" customHeight="1" x14ac:dyDescent="0.3">
      <c r="A16" s="80"/>
      <c r="B16" s="76"/>
      <c r="C16" s="76"/>
      <c r="D16" s="76"/>
      <c r="E16" s="75"/>
      <c r="F16" s="75"/>
      <c r="G16" s="75"/>
      <c r="H16" s="75"/>
      <c r="I16" s="75"/>
      <c r="J16" s="75"/>
    </row>
    <row r="17" spans="1:19" x14ac:dyDescent="0.3">
      <c r="A17" s="80"/>
      <c r="B17" s="76"/>
      <c r="C17" s="76"/>
      <c r="D17" s="76"/>
      <c r="E17" s="82"/>
      <c r="F17" s="82"/>
      <c r="G17" s="82"/>
      <c r="H17" s="82"/>
      <c r="I17" s="82"/>
      <c r="J17" s="82"/>
    </row>
    <row r="18" spans="1:19" s="63" customFormat="1" ht="18" x14ac:dyDescent="0.3">
      <c r="A18" s="58" t="s">
        <v>101</v>
      </c>
      <c r="B18" s="59" t="s">
        <v>151</v>
      </c>
      <c r="C18" s="60">
        <v>2005</v>
      </c>
      <c r="D18" s="60">
        <v>2006</v>
      </c>
      <c r="E18" s="60">
        <v>2007</v>
      </c>
      <c r="F18" s="60">
        <v>2008</v>
      </c>
      <c r="G18" s="60">
        <v>2009</v>
      </c>
      <c r="H18" s="60">
        <v>2010</v>
      </c>
      <c r="I18" s="60">
        <v>2011</v>
      </c>
      <c r="J18" s="60">
        <v>2012</v>
      </c>
      <c r="K18" s="60">
        <v>2013</v>
      </c>
      <c r="L18" s="60">
        <v>2014</v>
      </c>
      <c r="M18" s="60">
        <v>2015</v>
      </c>
      <c r="N18" s="60">
        <v>2016</v>
      </c>
      <c r="O18" s="60">
        <v>2017</v>
      </c>
      <c r="P18" s="61">
        <v>2018</v>
      </c>
    </row>
    <row r="19" spans="1:19" x14ac:dyDescent="0.3">
      <c r="A19" s="77"/>
      <c r="B19" s="78"/>
      <c r="C19" s="74">
        <v>1</v>
      </c>
      <c r="D19" s="74">
        <v>1</v>
      </c>
      <c r="E19" s="42">
        <v>1</v>
      </c>
      <c r="F19" s="42">
        <v>1</v>
      </c>
      <c r="G19" s="42">
        <v>1</v>
      </c>
      <c r="H19" s="42">
        <v>1</v>
      </c>
      <c r="I19" s="42">
        <v>1</v>
      </c>
      <c r="J19" s="42">
        <v>1</v>
      </c>
      <c r="K19" s="145">
        <v>1</v>
      </c>
      <c r="L19" s="145">
        <v>1</v>
      </c>
      <c r="M19" s="145">
        <v>1</v>
      </c>
      <c r="N19" s="145">
        <v>1</v>
      </c>
      <c r="O19" s="145">
        <v>1</v>
      </c>
      <c r="P19" s="146">
        <v>1</v>
      </c>
    </row>
    <row r="20" spans="1:19" x14ac:dyDescent="0.3">
      <c r="A20" s="80"/>
      <c r="B20" s="76"/>
      <c r="C20" s="76"/>
      <c r="D20" s="76"/>
      <c r="E20" s="75"/>
      <c r="F20" s="75"/>
      <c r="G20" s="75"/>
      <c r="H20" s="75"/>
      <c r="I20" s="75"/>
      <c r="J20" s="75"/>
    </row>
    <row r="21" spans="1:19" x14ac:dyDescent="0.3">
      <c r="A21" s="80"/>
      <c r="B21" s="76"/>
      <c r="C21" s="76"/>
      <c r="D21" s="76"/>
      <c r="E21" s="82"/>
      <c r="F21" s="82"/>
      <c r="G21" s="82"/>
      <c r="H21" s="82"/>
      <c r="I21" s="82"/>
      <c r="J21" s="82"/>
    </row>
    <row r="22" spans="1:19" ht="18" x14ac:dyDescent="0.3">
      <c r="A22" s="505" t="s">
        <v>188</v>
      </c>
      <c r="B22" s="59" t="s">
        <v>56</v>
      </c>
      <c r="C22" s="60">
        <v>2005</v>
      </c>
      <c r="D22" s="60">
        <v>2006</v>
      </c>
      <c r="E22" s="60">
        <v>2007</v>
      </c>
      <c r="F22" s="60">
        <v>2008</v>
      </c>
      <c r="G22" s="60">
        <v>2009</v>
      </c>
      <c r="H22" s="60">
        <v>2010</v>
      </c>
      <c r="I22" s="60">
        <v>2011</v>
      </c>
      <c r="J22" s="60">
        <v>2012</v>
      </c>
      <c r="K22" s="60">
        <v>2013</v>
      </c>
      <c r="L22" s="60">
        <v>2014</v>
      </c>
      <c r="M22" s="60">
        <v>2015</v>
      </c>
      <c r="N22" s="60">
        <v>2016</v>
      </c>
      <c r="O22" s="60">
        <v>2017</v>
      </c>
      <c r="P22" s="61">
        <v>2018</v>
      </c>
      <c r="Q22" s="63"/>
      <c r="R22" s="63"/>
      <c r="S22" s="63"/>
    </row>
    <row r="23" spans="1:19" s="49" customFormat="1" x14ac:dyDescent="0.3">
      <c r="A23" s="83"/>
      <c r="B23" s="84"/>
      <c r="C23" s="315">
        <f>C11*'Urban_degree of utilization'!$Y$25*C15</f>
        <v>325830549.3320564</v>
      </c>
      <c r="D23" s="315">
        <f>D11*'Urban_degree of utilization'!$Y$25*D15</f>
        <v>330614984.60512465</v>
      </c>
      <c r="E23" s="315">
        <f>E11*'Urban_degree of utilization'!$Y$25*E15</f>
        <v>335399419.87819302</v>
      </c>
      <c r="F23" s="315">
        <f>F11*'Urban_degree of utilization'!$Y$25*F15</f>
        <v>340183855.15126121</v>
      </c>
      <c r="G23" s="315">
        <f>G11*'Urban_degree of utilization'!$Y$25*G15</f>
        <v>344968290.42432958</v>
      </c>
      <c r="H23" s="315">
        <f>H11*'Urban_degree of utilization'!$Y$25*H15</f>
        <v>349752725.69739789</v>
      </c>
      <c r="I23" s="315">
        <f>I11*'Urban_degree of utilization'!$P$25*I15</f>
        <v>564574766.35608757</v>
      </c>
      <c r="J23" s="315">
        <f>J11*'Urban_degree of utilization'!$P$25*J15</f>
        <v>573382183.26925659</v>
      </c>
      <c r="K23" s="315">
        <f>K11*'Urban_degree of utilization'!$P$25*K15</f>
        <v>582189600.18242562</v>
      </c>
      <c r="L23" s="315">
        <f>L11*'Urban_degree of utilization'!$P$25*L15</f>
        <v>590997017.09559464</v>
      </c>
      <c r="M23" s="315">
        <f>M11*'Urban_degree of utilization'!$P$25*M15</f>
        <v>599804434.00876355</v>
      </c>
      <c r="N23" s="315">
        <f>N11*'Urban_degree of utilization'!$P$25*N15</f>
        <v>608749247.41448748</v>
      </c>
      <c r="O23" s="315">
        <f>O11*'Urban_degree of utilization'!$P$25*O15</f>
        <v>617831457.31276643</v>
      </c>
      <c r="P23" s="315">
        <f>P11*'Urban_degree of utilization'!$P$25*P15</f>
        <v>627051063.70360041</v>
      </c>
      <c r="Q23" s="489"/>
      <c r="R23" s="63"/>
      <c r="S23" s="63"/>
    </row>
    <row r="24" spans="1:19" s="49" customFormat="1" x14ac:dyDescent="0.3">
      <c r="A24" s="46"/>
      <c r="B24" s="85"/>
      <c r="C24" s="317"/>
      <c r="D24" s="85"/>
      <c r="E24" s="86"/>
      <c r="F24" s="86"/>
      <c r="G24" s="86"/>
      <c r="H24" s="86"/>
      <c r="I24" s="86"/>
      <c r="J24" s="86"/>
      <c r="N24" s="63"/>
      <c r="O24" s="63"/>
      <c r="P24" s="63"/>
      <c r="Q24" s="63"/>
      <c r="R24" s="63"/>
      <c r="S24" s="63"/>
    </row>
    <row r="25" spans="1:19" s="49" customFormat="1" x14ac:dyDescent="0.3">
      <c r="A25" s="46"/>
      <c r="B25" s="85"/>
      <c r="C25" s="85"/>
      <c r="D25" s="85"/>
      <c r="E25" s="87"/>
      <c r="F25" s="87"/>
      <c r="G25" s="87"/>
      <c r="H25" s="87"/>
      <c r="I25" s="87"/>
      <c r="J25" s="87"/>
      <c r="N25" s="63"/>
      <c r="O25" s="63"/>
      <c r="P25" s="63"/>
      <c r="Q25" s="63"/>
      <c r="R25" s="63"/>
      <c r="S25" s="63"/>
    </row>
    <row r="26" spans="1:19" ht="18" x14ac:dyDescent="0.3">
      <c r="A26" s="505" t="s">
        <v>189</v>
      </c>
      <c r="B26" s="59" t="s">
        <v>56</v>
      </c>
      <c r="C26" s="60">
        <v>2005</v>
      </c>
      <c r="D26" s="60">
        <v>2006</v>
      </c>
      <c r="E26" s="60">
        <v>2007</v>
      </c>
      <c r="F26" s="60">
        <v>2008</v>
      </c>
      <c r="G26" s="60">
        <v>2009</v>
      </c>
      <c r="H26" s="60">
        <v>2010</v>
      </c>
      <c r="I26" s="60">
        <v>2011</v>
      </c>
      <c r="J26" s="60">
        <v>2012</v>
      </c>
      <c r="K26" s="60">
        <v>2013</v>
      </c>
      <c r="L26" s="60">
        <v>2014</v>
      </c>
      <c r="M26" s="60">
        <v>2015</v>
      </c>
      <c r="N26" s="60">
        <v>2016</v>
      </c>
      <c r="O26" s="60">
        <v>2017</v>
      </c>
      <c r="P26" s="61">
        <v>2018</v>
      </c>
      <c r="Q26" s="63"/>
      <c r="R26" s="63"/>
      <c r="S26" s="63"/>
    </row>
    <row r="27" spans="1:19" s="49" customFormat="1" x14ac:dyDescent="0.3">
      <c r="A27" s="88"/>
      <c r="B27" s="84"/>
      <c r="C27" s="315">
        <f>C11*C19*(1-'Urban_degree of utilization'!$Y$25)</f>
        <v>518114645.25435495</v>
      </c>
      <c r="D27" s="315">
        <f>D11*D19*(1-'Urban_degree of utilization'!$Y$25)</f>
        <v>525722544.48090029</v>
      </c>
      <c r="E27" s="315">
        <f>E11*E19*(1-'Urban_degree of utilization'!$Y$25)</f>
        <v>533330443.7074458</v>
      </c>
      <c r="F27" s="315">
        <f>F11*F19*(1-'Urban_degree of utilization'!$Y$25)</f>
        <v>540938342.93399107</v>
      </c>
      <c r="G27" s="315">
        <f>G11*G19*(1-'Urban_degree of utilization'!$Y$25)</f>
        <v>548546242.16053653</v>
      </c>
      <c r="H27" s="315">
        <f>H11*H19*(1-'Urban_degree of utilization'!$Y$25)</f>
        <v>556154141.38708186</v>
      </c>
      <c r="I27" s="315">
        <f>I11*I19*(1-'Urban_degree of utilization'!$P$25)</f>
        <v>395731956.30512995</v>
      </c>
      <c r="J27" s="315">
        <f>J11*J19*(1-'Urban_degree of utilization'!$P$25)</f>
        <v>401905410.26152766</v>
      </c>
      <c r="K27" s="315">
        <f>K11*K19*(1-'Urban_degree of utilization'!$P$25)</f>
        <v>408078864.21792525</v>
      </c>
      <c r="L27" s="315">
        <f>L11*L19*(1-'Urban_degree of utilization'!$P$25)</f>
        <v>414252318.1743229</v>
      </c>
      <c r="M27" s="315">
        <f>M11*M19*(1-'Urban_degree of utilization'!$P$25)</f>
        <v>420425772.1307205</v>
      </c>
      <c r="N27" s="315">
        <f>N11*N19*(1-'Urban_degree of utilization'!$P$25)</f>
        <v>426695532.52167445</v>
      </c>
      <c r="O27" s="315">
        <f>O11*O19*(1-'Urban_degree of utilization'!$P$25)</f>
        <v>433061599.3471849</v>
      </c>
      <c r="P27" s="315">
        <f>P11*P19*(1-'Urban_degree of utilization'!$P$25)</f>
        <v>439523972.60725164</v>
      </c>
      <c r="Q27" s="489"/>
      <c r="R27" s="63"/>
      <c r="S27" s="63"/>
    </row>
    <row r="28" spans="1:19" s="49" customFormat="1" x14ac:dyDescent="0.3">
      <c r="A28" s="89"/>
      <c r="B28" s="90"/>
      <c r="C28" s="317"/>
      <c r="D28" s="90"/>
      <c r="E28" s="86"/>
      <c r="F28" s="86"/>
      <c r="G28" s="86"/>
      <c r="H28" s="86"/>
      <c r="I28" s="86"/>
      <c r="J28" s="86"/>
      <c r="N28" s="63"/>
      <c r="O28" s="63"/>
      <c r="P28" s="63"/>
      <c r="Q28" s="63"/>
      <c r="R28" s="63"/>
      <c r="S28" s="63"/>
    </row>
    <row r="29" spans="1:19" s="49" customFormat="1" x14ac:dyDescent="0.3">
      <c r="A29" s="89"/>
      <c r="B29" s="90"/>
      <c r="C29" s="90"/>
      <c r="D29" s="90"/>
      <c r="E29" s="51"/>
      <c r="F29" s="51"/>
      <c r="G29" s="51"/>
      <c r="H29" s="51"/>
      <c r="I29" s="51"/>
      <c r="J29" s="51"/>
      <c r="O29" s="137"/>
    </row>
    <row r="30" spans="1:19" s="49" customFormat="1" ht="15.75" customHeight="1" x14ac:dyDescent="0.3">
      <c r="A30" s="505" t="s">
        <v>102</v>
      </c>
      <c r="B30" s="506"/>
      <c r="C30" s="89"/>
      <c r="D30" s="89"/>
      <c r="E30" s="91"/>
      <c r="F30" s="91"/>
      <c r="G30" s="91"/>
      <c r="H30" s="91"/>
      <c r="I30" s="91"/>
      <c r="J30" s="91"/>
      <c r="L30" s="63"/>
      <c r="M30" s="63"/>
      <c r="N30" s="63"/>
      <c r="O30" s="63"/>
      <c r="P30" s="63"/>
      <c r="Q30" s="63"/>
      <c r="R30" s="63"/>
      <c r="S30" s="63"/>
    </row>
    <row r="31" spans="1:19" s="49" customFormat="1" ht="15.75" customHeight="1" x14ac:dyDescent="0.3">
      <c r="A31" s="92">
        <v>0.6</v>
      </c>
      <c r="B31" s="93" t="s">
        <v>12</v>
      </c>
      <c r="C31" s="50"/>
      <c r="D31" s="50"/>
      <c r="E31" s="51"/>
      <c r="F31" s="48"/>
      <c r="G31" s="48"/>
      <c r="H31" s="48"/>
      <c r="I31" s="48"/>
      <c r="J31" s="48"/>
      <c r="L31" s="63"/>
      <c r="M31" s="63"/>
      <c r="N31" s="63"/>
      <c r="O31" s="63"/>
      <c r="P31" s="63"/>
      <c r="Q31" s="63"/>
      <c r="R31" s="63"/>
      <c r="S31" s="63"/>
    </row>
    <row r="32" spans="1:19" s="49" customFormat="1" ht="15.75" customHeight="1" x14ac:dyDescent="0.3">
      <c r="A32" s="89"/>
      <c r="B32" s="89"/>
      <c r="C32" s="89"/>
      <c r="D32" s="89"/>
      <c r="E32" s="51"/>
      <c r="F32" s="51"/>
      <c r="G32" s="51"/>
      <c r="H32" s="51"/>
      <c r="I32" s="51"/>
      <c r="J32" s="51"/>
      <c r="L32" s="63"/>
      <c r="M32" s="63"/>
      <c r="N32" s="63"/>
      <c r="O32" s="63"/>
      <c r="P32" s="63"/>
      <c r="Q32" s="63"/>
      <c r="R32" s="63"/>
      <c r="S32" s="63"/>
    </row>
    <row r="33" spans="1:26" s="49" customFormat="1" ht="15.75" customHeight="1" x14ac:dyDescent="0.3">
      <c r="A33" s="671" t="s">
        <v>18</v>
      </c>
      <c r="B33" s="672"/>
      <c r="C33" s="89"/>
      <c r="D33" s="89"/>
      <c r="E33" s="51"/>
      <c r="F33" s="51"/>
      <c r="G33" s="51"/>
      <c r="H33" s="51"/>
      <c r="I33" s="51"/>
      <c r="J33" s="51"/>
      <c r="L33" s="63"/>
      <c r="M33" s="63"/>
      <c r="N33" s="63"/>
      <c r="O33" s="63"/>
      <c r="P33" s="63"/>
      <c r="Q33" s="63"/>
      <c r="R33" s="63"/>
      <c r="S33" s="63"/>
    </row>
    <row r="34" spans="1:26" s="49" customFormat="1" x14ac:dyDescent="0.3">
      <c r="A34" s="94">
        <v>0</v>
      </c>
      <c r="B34" s="95" t="s">
        <v>17</v>
      </c>
      <c r="C34" s="90"/>
      <c r="D34" s="96"/>
      <c r="E34" s="51"/>
      <c r="F34" s="51"/>
      <c r="G34" s="51"/>
      <c r="H34" s="51"/>
      <c r="I34" s="51"/>
      <c r="J34" s="51"/>
      <c r="L34" s="63"/>
      <c r="M34" s="63"/>
      <c r="N34" s="63"/>
      <c r="O34" s="63"/>
      <c r="P34" s="63"/>
      <c r="Q34" s="63"/>
      <c r="R34" s="63"/>
      <c r="S34" s="63"/>
    </row>
    <row r="35" spans="1:26" s="49" customFormat="1" ht="16.2" thickBot="1" x14ac:dyDescent="0.35">
      <c r="A35" s="97"/>
      <c r="B35" s="89"/>
      <c r="C35" s="89"/>
      <c r="D35" s="89"/>
      <c r="E35" s="51"/>
      <c r="F35" s="51"/>
      <c r="G35" s="51"/>
      <c r="H35" s="51"/>
      <c r="I35" s="51"/>
      <c r="J35" s="51"/>
    </row>
    <row r="36" spans="1:26" s="49" customFormat="1" x14ac:dyDescent="0.3">
      <c r="A36" s="515" t="s">
        <v>10</v>
      </c>
      <c r="B36" s="99"/>
      <c r="C36" s="90"/>
      <c r="D36" s="90"/>
      <c r="E36" s="51"/>
      <c r="F36" s="51"/>
      <c r="G36" s="51"/>
      <c r="H36" s="51"/>
      <c r="I36" s="51"/>
      <c r="J36" s="51"/>
    </row>
    <row r="37" spans="1:26" s="49" customFormat="1" x14ac:dyDescent="0.3">
      <c r="A37" s="100" t="s">
        <v>2</v>
      </c>
      <c r="B37" s="101" t="s">
        <v>11</v>
      </c>
      <c r="C37" s="89"/>
      <c r="D37" s="89"/>
      <c r="E37" s="51"/>
      <c r="F37" s="51"/>
      <c r="G37" s="51"/>
      <c r="H37" s="51"/>
      <c r="I37" s="51"/>
      <c r="J37" s="51"/>
    </row>
    <row r="38" spans="1:26" s="49" customFormat="1" x14ac:dyDescent="0.3">
      <c r="A38" s="52" t="s">
        <v>3</v>
      </c>
      <c r="B38" s="102">
        <v>0.8</v>
      </c>
      <c r="C38" s="103"/>
      <c r="D38" s="103"/>
      <c r="E38" s="51"/>
      <c r="F38" s="51"/>
      <c r="G38" s="51"/>
      <c r="H38" s="51"/>
      <c r="I38" s="51"/>
      <c r="J38" s="51"/>
    </row>
    <row r="39" spans="1:26" s="49" customFormat="1" ht="46.8" x14ac:dyDescent="0.3">
      <c r="A39" s="52" t="s">
        <v>4</v>
      </c>
      <c r="B39" s="104">
        <v>0.3</v>
      </c>
      <c r="C39" s="103"/>
      <c r="D39" s="103"/>
      <c r="E39" s="51"/>
      <c r="F39" s="51"/>
      <c r="G39" s="51"/>
      <c r="H39" s="51"/>
      <c r="I39" s="51"/>
      <c r="J39" s="51"/>
    </row>
    <row r="40" spans="1:26" s="49" customFormat="1" ht="31.2" x14ac:dyDescent="0.3">
      <c r="A40" s="52" t="s">
        <v>96</v>
      </c>
      <c r="B40" s="104">
        <v>0</v>
      </c>
      <c r="C40" s="103"/>
      <c r="D40" s="103"/>
      <c r="E40" s="51"/>
      <c r="F40" s="51"/>
      <c r="G40" s="51"/>
      <c r="H40" s="51"/>
      <c r="I40" s="51"/>
      <c r="J40" s="51"/>
    </row>
    <row r="41" spans="1:26" s="49" customFormat="1" x14ac:dyDescent="0.3">
      <c r="A41" s="52" t="s">
        <v>5</v>
      </c>
      <c r="B41" s="102">
        <v>0.5</v>
      </c>
      <c r="C41" s="103"/>
      <c r="D41" s="103"/>
      <c r="E41" s="51"/>
      <c r="F41" s="51"/>
      <c r="G41" s="51"/>
      <c r="H41" s="51"/>
      <c r="I41" s="51"/>
      <c r="J41" s="51"/>
    </row>
    <row r="42" spans="1:26" s="49" customFormat="1" x14ac:dyDescent="0.3">
      <c r="A42" s="52" t="s">
        <v>6</v>
      </c>
      <c r="B42" s="102">
        <v>0.1</v>
      </c>
      <c r="C42" s="103"/>
      <c r="D42" s="103"/>
      <c r="E42" s="51"/>
      <c r="F42" s="51"/>
      <c r="G42" s="51"/>
      <c r="H42" s="51"/>
      <c r="I42" s="51"/>
      <c r="J42" s="51"/>
    </row>
    <row r="43" spans="1:26" s="49" customFormat="1" x14ac:dyDescent="0.3">
      <c r="A43" s="52" t="s">
        <v>7</v>
      </c>
      <c r="B43" s="102">
        <v>0</v>
      </c>
      <c r="C43" s="103"/>
      <c r="D43" s="103"/>
      <c r="E43" s="51"/>
      <c r="F43" s="51"/>
      <c r="G43" s="51"/>
      <c r="H43" s="51"/>
      <c r="I43" s="51"/>
      <c r="J43" s="51"/>
    </row>
    <row r="44" spans="1:26" s="49" customFormat="1" x14ac:dyDescent="0.3">
      <c r="A44" s="52" t="s">
        <v>8</v>
      </c>
      <c r="B44" s="102">
        <v>0.5</v>
      </c>
      <c r="C44" s="103"/>
      <c r="D44" s="103"/>
      <c r="E44" s="51"/>
      <c r="F44" s="51"/>
      <c r="G44" s="51"/>
      <c r="H44" s="51"/>
      <c r="I44" s="51"/>
      <c r="J44" s="51"/>
    </row>
    <row r="45" spans="1:26" s="49" customFormat="1" ht="31.2" x14ac:dyDescent="0.3">
      <c r="A45" s="53" t="s">
        <v>99</v>
      </c>
      <c r="B45" s="105">
        <v>0.5</v>
      </c>
      <c r="C45" s="103"/>
      <c r="D45" s="103"/>
      <c r="E45" s="51"/>
      <c r="F45" s="51"/>
      <c r="G45" s="51"/>
      <c r="H45" s="51"/>
      <c r="I45" s="51"/>
      <c r="J45" s="51"/>
    </row>
    <row r="46" spans="1:26" s="49" customFormat="1" ht="47.4" thickBot="1" x14ac:dyDescent="0.35">
      <c r="A46" s="54" t="s">
        <v>9</v>
      </c>
      <c r="B46" s="106">
        <v>0.1</v>
      </c>
      <c r="C46" s="103"/>
      <c r="D46" s="103"/>
      <c r="E46" s="51"/>
      <c r="F46" s="51"/>
      <c r="G46" s="51"/>
      <c r="H46" s="51"/>
      <c r="I46" s="51"/>
      <c r="J46" s="51"/>
    </row>
    <row r="47" spans="1:26" s="49" customFormat="1" ht="16.2" thickBot="1" x14ac:dyDescent="0.35">
      <c r="A47" s="107"/>
      <c r="B47" s="108"/>
      <c r="C47" s="108"/>
      <c r="D47" s="108"/>
      <c r="E47" s="108"/>
      <c r="F47" s="108"/>
      <c r="G47" s="51"/>
      <c r="H47" s="51"/>
      <c r="I47" s="51"/>
      <c r="J47" s="51"/>
      <c r="K47" s="51"/>
      <c r="L47" s="51"/>
    </row>
    <row r="48" spans="1:26" s="49" customFormat="1" ht="45.75" customHeight="1" thickBot="1" x14ac:dyDescent="0.35">
      <c r="A48" s="673" t="s">
        <v>249</v>
      </c>
      <c r="B48" s="674"/>
      <c r="C48" s="674"/>
      <c r="D48" s="675"/>
      <c r="E48" s="125"/>
      <c r="F48" s="125"/>
      <c r="G48" s="125"/>
      <c r="H48" s="125"/>
      <c r="I48" s="51"/>
      <c r="J48" s="51"/>
      <c r="K48" s="51"/>
      <c r="L48" s="51"/>
      <c r="N48" s="51"/>
      <c r="O48" s="51"/>
      <c r="P48" s="51"/>
      <c r="Q48" s="51"/>
      <c r="R48" s="51"/>
      <c r="S48" s="51"/>
      <c r="T48" s="51"/>
      <c r="U48" s="51"/>
      <c r="V48" s="51"/>
      <c r="W48" s="51"/>
      <c r="X48" s="51"/>
      <c r="Y48" s="51"/>
      <c r="Z48" s="51"/>
    </row>
    <row r="49" spans="1:26" s="49" customFormat="1" ht="62.4" x14ac:dyDescent="0.3">
      <c r="A49" s="126" t="s">
        <v>57</v>
      </c>
      <c r="B49" s="127" t="s">
        <v>61</v>
      </c>
      <c r="C49" s="502" t="s">
        <v>174</v>
      </c>
      <c r="D49" s="148" t="s">
        <v>175</v>
      </c>
      <c r="F49" s="51"/>
      <c r="G49" s="51"/>
      <c r="H49" s="51"/>
      <c r="I49" s="51"/>
      <c r="J49" s="51"/>
      <c r="K49" s="51"/>
      <c r="L49" s="51"/>
      <c r="N49" s="51"/>
      <c r="O49" s="51"/>
      <c r="P49" s="51"/>
      <c r="Q49" s="51"/>
      <c r="R49" s="51"/>
      <c r="S49" s="51"/>
      <c r="T49" s="51"/>
      <c r="U49" s="51"/>
      <c r="V49" s="51"/>
      <c r="W49" s="51"/>
      <c r="X49" s="51"/>
      <c r="Y49" s="51"/>
      <c r="Z49" s="51"/>
    </row>
    <row r="50" spans="1:26" s="49" customFormat="1" x14ac:dyDescent="0.3">
      <c r="A50" s="676" t="s">
        <v>173</v>
      </c>
      <c r="B50" s="110" t="s">
        <v>58</v>
      </c>
      <c r="C50" s="318">
        <f>'Urban_degree of utilization'!$Z$25</f>
        <v>0.10675524475524475</v>
      </c>
      <c r="D50" s="319">
        <f>'Urban_degree of utilization'!$S$25</f>
        <v>0.17</v>
      </c>
      <c r="F50" s="51"/>
      <c r="G50" s="51"/>
      <c r="H50" s="51"/>
      <c r="I50" s="51"/>
      <c r="J50" s="51"/>
      <c r="K50" s="51"/>
      <c r="L50" s="51"/>
      <c r="N50" s="51"/>
      <c r="O50" s="51"/>
      <c r="P50" s="51"/>
      <c r="Q50" s="51"/>
      <c r="R50" s="51"/>
      <c r="S50" s="51"/>
      <c r="T50" s="51"/>
      <c r="U50" s="51"/>
      <c r="V50" s="51"/>
      <c r="W50" s="51"/>
      <c r="X50" s="51"/>
      <c r="Y50" s="51"/>
      <c r="Z50" s="51"/>
    </row>
    <row r="51" spans="1:26" s="49" customFormat="1" x14ac:dyDescent="0.3">
      <c r="A51" s="676"/>
      <c r="B51" s="110" t="s">
        <v>59</v>
      </c>
      <c r="C51" s="318">
        <f>'Urban_degree of utilization'!$AB$25</f>
        <v>0.20699999999999999</v>
      </c>
      <c r="D51" s="319">
        <f>'Urban_degree of utilization'!$Q$25</f>
        <v>0.11900000000000001</v>
      </c>
      <c r="F51" s="51"/>
      <c r="G51" s="51"/>
      <c r="H51" s="51"/>
      <c r="I51" s="51"/>
      <c r="J51" s="51"/>
      <c r="K51" s="51"/>
      <c r="L51" s="51"/>
      <c r="N51" s="51"/>
      <c r="O51" s="51"/>
      <c r="P51" s="51"/>
      <c r="Q51" s="51"/>
      <c r="R51" s="51"/>
      <c r="S51" s="51"/>
      <c r="T51" s="51"/>
      <c r="U51" s="51"/>
      <c r="V51" s="51"/>
      <c r="W51" s="51"/>
      <c r="X51" s="51"/>
      <c r="Y51" s="51"/>
      <c r="Z51" s="51"/>
    </row>
    <row r="52" spans="1:26" s="49" customFormat="1" x14ac:dyDescent="0.3">
      <c r="A52" s="676"/>
      <c r="B52" s="110" t="s">
        <v>98</v>
      </c>
      <c r="C52" s="318">
        <f>'Urban_degree of utilization'!$AD$25</f>
        <v>7.2264900662251649E-2</v>
      </c>
      <c r="D52" s="319">
        <f>'Urban_degree of utilization'!$R$25</f>
        <v>4.3999999999999997E-2</v>
      </c>
      <c r="F52" s="51"/>
      <c r="G52" s="51"/>
      <c r="H52" s="51"/>
      <c r="I52" s="51"/>
      <c r="J52" s="51"/>
      <c r="K52" s="51"/>
      <c r="L52" s="51"/>
      <c r="N52" s="51"/>
      <c r="O52" s="51"/>
      <c r="P52" s="51"/>
      <c r="Q52" s="51"/>
      <c r="R52" s="51"/>
      <c r="S52" s="51"/>
      <c r="T52" s="51"/>
      <c r="U52" s="51"/>
      <c r="V52" s="51"/>
      <c r="W52" s="51"/>
      <c r="X52" s="51"/>
      <c r="Y52" s="51"/>
      <c r="Z52" s="51"/>
    </row>
    <row r="53" spans="1:26" s="49" customFormat="1" x14ac:dyDescent="0.3">
      <c r="A53" s="676"/>
      <c r="B53" s="110" t="s">
        <v>60</v>
      </c>
      <c r="C53" s="318">
        <f>'Urban_degree of utilization'!$Y$25</f>
        <v>0.3347090909090909</v>
      </c>
      <c r="D53" s="319">
        <f>'Urban_degree of utilization'!$P$25</f>
        <v>0.53300000000000003</v>
      </c>
      <c r="F53" s="51"/>
      <c r="G53" s="51"/>
      <c r="H53" s="51"/>
      <c r="I53" s="51"/>
      <c r="J53" s="51"/>
      <c r="K53" s="51"/>
      <c r="L53" s="51"/>
      <c r="N53" s="51"/>
      <c r="O53" s="51"/>
      <c r="P53" s="51"/>
      <c r="Q53" s="51"/>
      <c r="R53" s="51"/>
      <c r="S53" s="51"/>
      <c r="T53" s="51"/>
      <c r="U53" s="51"/>
      <c r="V53" s="51"/>
      <c r="W53" s="51"/>
      <c r="X53" s="51"/>
      <c r="Y53" s="51"/>
      <c r="Z53" s="51"/>
    </row>
    <row r="54" spans="1:26" s="49" customFormat="1" ht="15.75" customHeight="1" thickBot="1" x14ac:dyDescent="0.35">
      <c r="A54" s="677"/>
      <c r="B54" s="149" t="s">
        <v>134</v>
      </c>
      <c r="C54" s="320">
        <f>'Urban_degree of utilization'!$AF$25</f>
        <v>0.27927076367341275</v>
      </c>
      <c r="D54" s="321">
        <f>'Urban_degree of utilization'!$T$25</f>
        <v>0.13399999999999998</v>
      </c>
      <c r="F54" s="51"/>
      <c r="G54" s="51"/>
      <c r="H54" s="51"/>
      <c r="I54" s="51"/>
      <c r="J54" s="51"/>
      <c r="K54" s="51"/>
      <c r="L54" s="51"/>
      <c r="N54" s="51"/>
      <c r="O54" s="51"/>
      <c r="P54" s="51"/>
      <c r="Q54" s="51"/>
      <c r="R54" s="51"/>
      <c r="S54" s="51"/>
      <c r="T54" s="51"/>
      <c r="U54" s="51"/>
      <c r="V54" s="51"/>
      <c r="W54" s="51"/>
      <c r="X54" s="51"/>
      <c r="Y54" s="51"/>
      <c r="Z54" s="51"/>
    </row>
    <row r="55" spans="1:26" s="49" customFormat="1" x14ac:dyDescent="0.3">
      <c r="A55" s="507"/>
      <c r="B55" s="110"/>
      <c r="C55" s="132"/>
      <c r="F55" s="51"/>
      <c r="G55" s="51"/>
      <c r="H55" s="51"/>
      <c r="I55" s="51"/>
      <c r="J55" s="51"/>
      <c r="K55" s="51"/>
      <c r="L55" s="51"/>
      <c r="N55" s="51"/>
      <c r="O55" s="51"/>
      <c r="P55" s="51"/>
      <c r="Q55" s="51"/>
      <c r="R55" s="51"/>
      <c r="S55" s="51"/>
      <c r="T55" s="51"/>
      <c r="U55" s="51"/>
      <c r="V55" s="51"/>
      <c r="W55" s="51"/>
      <c r="X55" s="51"/>
      <c r="Y55" s="51"/>
      <c r="Z55" s="51"/>
    </row>
    <row r="56" spans="1:26" s="49" customFormat="1" ht="16.2" thickBot="1" x14ac:dyDescent="0.35">
      <c r="A56" s="110"/>
      <c r="B56" s="132"/>
      <c r="D56" s="134"/>
      <c r="F56" s="110"/>
      <c r="G56" s="111"/>
      <c r="H56" s="112"/>
      <c r="I56" s="51"/>
      <c r="J56" s="51"/>
      <c r="K56" s="51"/>
      <c r="L56" s="51"/>
    </row>
    <row r="57" spans="1:26" s="49" customFormat="1" ht="48" customHeight="1" x14ac:dyDescent="0.3">
      <c r="A57" s="143" t="s">
        <v>250</v>
      </c>
      <c r="B57" s="502" t="s">
        <v>107</v>
      </c>
      <c r="C57" s="144" t="s">
        <v>108</v>
      </c>
      <c r="D57" s="134"/>
      <c r="F57" s="110"/>
      <c r="G57" s="111"/>
      <c r="H57" s="112"/>
      <c r="I57" s="51"/>
      <c r="J57" s="51"/>
      <c r="K57" s="51"/>
      <c r="L57" s="51"/>
    </row>
    <row r="58" spans="1:26" s="49" customFormat="1" ht="16.2" thickBot="1" x14ac:dyDescent="0.35">
      <c r="A58" s="142" t="s">
        <v>109</v>
      </c>
      <c r="B58" s="322">
        <f>Population!$E$21</f>
        <v>0.33985502367978604</v>
      </c>
      <c r="C58" s="323">
        <f>Population!$C$21</f>
        <v>0.38670672146826623</v>
      </c>
      <c r="D58" s="134"/>
      <c r="F58" s="110"/>
      <c r="G58" s="111"/>
      <c r="H58" s="112"/>
      <c r="I58" s="51"/>
      <c r="J58" s="51"/>
      <c r="K58" s="51"/>
      <c r="L58" s="51"/>
    </row>
    <row r="59" spans="1:26" s="49" customFormat="1" x14ac:dyDescent="0.3">
      <c r="A59" s="133"/>
      <c r="B59" s="133"/>
      <c r="C59" s="133"/>
      <c r="E59" s="110"/>
      <c r="F59" s="111"/>
      <c r="G59" s="112"/>
      <c r="H59" s="51"/>
      <c r="I59" s="51"/>
      <c r="J59" s="51"/>
      <c r="K59" s="51"/>
    </row>
    <row r="60" spans="1:26" s="49" customFormat="1" ht="16.2" thickBot="1" x14ac:dyDescent="0.35">
      <c r="A60" s="109"/>
      <c r="B60" s="133"/>
      <c r="C60" s="133"/>
      <c r="D60" s="133"/>
      <c r="E60" s="133"/>
      <c r="F60" s="133"/>
      <c r="G60" s="133"/>
      <c r="H60" s="133"/>
      <c r="I60" s="133"/>
      <c r="J60" s="133"/>
      <c r="K60" s="133"/>
      <c r="L60" s="133"/>
      <c r="M60" s="133"/>
      <c r="N60" s="133"/>
      <c r="O60" s="133"/>
      <c r="P60" s="133"/>
      <c r="Q60" s="133"/>
      <c r="R60" s="133"/>
      <c r="S60" s="133"/>
      <c r="U60" s="482"/>
      <c r="V60" s="482"/>
      <c r="W60" s="482"/>
    </row>
    <row r="61" spans="1:26" s="49" customFormat="1" ht="16.2" thickBot="1" x14ac:dyDescent="0.35">
      <c r="A61" s="678" t="s">
        <v>65</v>
      </c>
      <c r="B61" s="679"/>
      <c r="C61" s="508"/>
      <c r="D61" s="508"/>
      <c r="E61" s="508"/>
      <c r="F61" s="396"/>
      <c r="G61" s="396"/>
      <c r="H61" s="397"/>
      <c r="I61" s="396"/>
      <c r="J61" s="396"/>
      <c r="K61" s="396"/>
      <c r="L61" s="396"/>
      <c r="M61" s="397"/>
      <c r="N61" s="397"/>
      <c r="O61" s="398"/>
      <c r="P61" s="398"/>
      <c r="Q61" s="398"/>
      <c r="R61" s="398"/>
      <c r="S61" s="397"/>
      <c r="T61" s="475"/>
      <c r="U61" s="483"/>
      <c r="V61" s="483"/>
      <c r="W61" s="484"/>
    </row>
    <row r="62" spans="1:26" s="49" customFormat="1" ht="108" customHeight="1" x14ac:dyDescent="0.3">
      <c r="A62" s="680" t="s">
        <v>13</v>
      </c>
      <c r="B62" s="669" t="s">
        <v>110</v>
      </c>
      <c r="C62" s="669" t="s">
        <v>111</v>
      </c>
      <c r="D62" s="669" t="s">
        <v>14</v>
      </c>
      <c r="E62" s="657" t="s">
        <v>104</v>
      </c>
      <c r="F62" s="658"/>
      <c r="G62" s="669" t="s">
        <v>178</v>
      </c>
      <c r="H62" s="669"/>
      <c r="I62" s="669" t="s">
        <v>103</v>
      </c>
      <c r="J62" s="650" t="s">
        <v>62</v>
      </c>
      <c r="K62" s="651"/>
      <c r="L62" s="651"/>
      <c r="M62" s="651"/>
      <c r="N62" s="651"/>
      <c r="O62" s="651"/>
      <c r="P62" s="651"/>
      <c r="Q62" s="651"/>
      <c r="R62" s="651"/>
      <c r="S62" s="651"/>
      <c r="T62" s="651"/>
      <c r="U62" s="651"/>
      <c r="V62" s="651"/>
      <c r="W62" s="652"/>
    </row>
    <row r="63" spans="1:26" s="49" customFormat="1" x14ac:dyDescent="0.3">
      <c r="A63" s="668"/>
      <c r="B63" s="656"/>
      <c r="C63" s="656"/>
      <c r="D63" s="656"/>
      <c r="E63" s="659"/>
      <c r="F63" s="660"/>
      <c r="G63" s="656"/>
      <c r="H63" s="656"/>
      <c r="I63" s="656"/>
      <c r="J63" s="501">
        <v>2005</v>
      </c>
      <c r="K63" s="501">
        <v>2006</v>
      </c>
      <c r="L63" s="501">
        <v>2007</v>
      </c>
      <c r="M63" s="501">
        <v>2008</v>
      </c>
      <c r="N63" s="501">
        <v>2009</v>
      </c>
      <c r="O63" s="501">
        <v>2010</v>
      </c>
      <c r="P63" s="501">
        <v>2011</v>
      </c>
      <c r="Q63" s="501">
        <v>2012</v>
      </c>
      <c r="R63" s="501">
        <v>2013</v>
      </c>
      <c r="S63" s="501">
        <v>2014</v>
      </c>
      <c r="T63" s="513">
        <v>2015</v>
      </c>
      <c r="U63" s="513">
        <v>2016</v>
      </c>
      <c r="V63" s="513">
        <v>2017</v>
      </c>
      <c r="W63" s="452">
        <v>2018</v>
      </c>
    </row>
    <row r="64" spans="1:26" s="45" customFormat="1" x14ac:dyDescent="0.3">
      <c r="A64" s="663" t="s">
        <v>109</v>
      </c>
      <c r="B64" s="661">
        <f>B58</f>
        <v>0.33985502367978604</v>
      </c>
      <c r="C64" s="666">
        <f>C58</f>
        <v>0.38670672146826623</v>
      </c>
      <c r="D64" s="153" t="s">
        <v>15</v>
      </c>
      <c r="E64" s="661">
        <f>C50</f>
        <v>0.10675524475524475</v>
      </c>
      <c r="F64" s="661"/>
      <c r="G64" s="670">
        <f>D50</f>
        <v>0.17</v>
      </c>
      <c r="H64" s="670"/>
      <c r="I64" s="154">
        <f>B44*A31</f>
        <v>0.3</v>
      </c>
      <c r="J64" s="155">
        <f t="shared" ref="J64:O64" si="2">($B$64*$E64*$I64)*(C27-$A$34)</f>
        <v>5639362.8326745937</v>
      </c>
      <c r="K64" s="155">
        <f t="shared" si="2"/>
        <v>5722170.1891658418</v>
      </c>
      <c r="L64" s="155">
        <f t="shared" si="2"/>
        <v>5804977.5456570908</v>
      </c>
      <c r="M64" s="155">
        <f t="shared" si="2"/>
        <v>5887784.902148338</v>
      </c>
      <c r="N64" s="155">
        <f t="shared" si="2"/>
        <v>5970592.2586395862</v>
      </c>
      <c r="O64" s="155">
        <f t="shared" si="2"/>
        <v>6053399.6151308334</v>
      </c>
      <c r="P64" s="155">
        <f>($C$64*$G64*$I64)*(I27-$A$34)</f>
        <v>7804642.5775519786</v>
      </c>
      <c r="Q64" s="155">
        <f>($C$64*$G64*$I64)*(J27-$A$34)</f>
        <v>7926395.7006722856</v>
      </c>
      <c r="R64" s="155">
        <f>($C$64*$G64*$I64)*(K27-$A$34)</f>
        <v>8048148.8237925898</v>
      </c>
      <c r="S64" s="155">
        <f>($C$64*$G64*$I64)*(L27-$A$34)</f>
        <v>8169901.946912895</v>
      </c>
      <c r="T64" s="462">
        <f>($C$64*$G64*$I64)*(M27-$A$34)</f>
        <v>8291655.0700331992</v>
      </c>
      <c r="U64" s="462">
        <f t="shared" ref="U64:W64" si="3">($C$64*$G64*$I64)*(N27-$A$34)</f>
        <v>8415307.5527772475</v>
      </c>
      <c r="V64" s="462">
        <f t="shared" si="3"/>
        <v>8540859.39514504</v>
      </c>
      <c r="W64" s="156">
        <f t="shared" si="3"/>
        <v>8668310.5971365739</v>
      </c>
    </row>
    <row r="65" spans="1:23" s="45" customFormat="1" x14ac:dyDescent="0.3">
      <c r="A65" s="663"/>
      <c r="B65" s="661"/>
      <c r="C65" s="666"/>
      <c r="D65" s="153" t="s">
        <v>16</v>
      </c>
      <c r="E65" s="662">
        <f t="shared" ref="E65:E66" si="4">C51</f>
        <v>0.20699999999999999</v>
      </c>
      <c r="F65" s="662"/>
      <c r="G65" s="662">
        <f>D51</f>
        <v>0.11900000000000001</v>
      </c>
      <c r="H65" s="662"/>
      <c r="I65" s="154">
        <f>B46*A31</f>
        <v>0.06</v>
      </c>
      <c r="J65" s="155">
        <f t="shared" ref="J65:O65" si="5">($B$64*$E$65*$I$65)*(C27-$A$34)</f>
        <v>2186961.603694493</v>
      </c>
      <c r="K65" s="155">
        <f t="shared" si="5"/>
        <v>2219074.541720137</v>
      </c>
      <c r="L65" s="155">
        <f t="shared" si="5"/>
        <v>2251187.479745782</v>
      </c>
      <c r="M65" s="155">
        <f t="shared" si="5"/>
        <v>2283300.4177714256</v>
      </c>
      <c r="N65" s="155">
        <f t="shared" si="5"/>
        <v>2315413.3557970701</v>
      </c>
      <c r="O65" s="155">
        <f t="shared" si="5"/>
        <v>2347526.2938227141</v>
      </c>
      <c r="P65" s="155">
        <f>($C$64*$G$65*$I$65)*(I27-$A$34)</f>
        <v>1092649.9608572773</v>
      </c>
      <c r="Q65" s="155">
        <f>($C$64*$G$65*$I$65)*(J27-$A$34)</f>
        <v>1109695.3980941202</v>
      </c>
      <c r="R65" s="155">
        <f>($C$64*$G$65*$I$65)*(K27-$A$34)</f>
        <v>1126740.8353309627</v>
      </c>
      <c r="S65" s="155">
        <f>($C$64*$G$65*$I$65)*(L27-$A$34)</f>
        <v>1143786.2725678056</v>
      </c>
      <c r="T65" s="462">
        <f>($C$64*$G$65*$I$65)*(M27-$A$34)</f>
        <v>1160831.7098046481</v>
      </c>
      <c r="U65" s="462">
        <f t="shared" ref="U65:W65" si="6">($C$64*$G$65*$I$65)*(N27-$A$34)</f>
        <v>1178143.0573888149</v>
      </c>
      <c r="V65" s="462">
        <f t="shared" si="6"/>
        <v>1195720.3153203058</v>
      </c>
      <c r="W65" s="156">
        <f t="shared" si="6"/>
        <v>1213563.4835991208</v>
      </c>
    </row>
    <row r="66" spans="1:23" s="45" customFormat="1" x14ac:dyDescent="0.3">
      <c r="A66" s="663"/>
      <c r="B66" s="661"/>
      <c r="C66" s="666"/>
      <c r="D66" s="153" t="s">
        <v>176</v>
      </c>
      <c r="E66" s="662">
        <f t="shared" si="4"/>
        <v>7.2264900662251649E-2</v>
      </c>
      <c r="F66" s="662"/>
      <c r="G66" s="661">
        <f>D52</f>
        <v>4.3999999999999997E-2</v>
      </c>
      <c r="H66" s="661"/>
      <c r="I66" s="154">
        <f>B45*A31</f>
        <v>0.3</v>
      </c>
      <c r="J66" s="155">
        <f t="shared" ref="J66:O66" si="7">($B$64*$E$66*$I$66)*(C27-$A$34)</f>
        <v>3817404.9044236983</v>
      </c>
      <c r="K66" s="155">
        <f t="shared" si="7"/>
        <v>3873458.9690709496</v>
      </c>
      <c r="L66" s="155">
        <f t="shared" si="7"/>
        <v>3929513.0337182027</v>
      </c>
      <c r="M66" s="155">
        <f t="shared" si="7"/>
        <v>3985567.098365454</v>
      </c>
      <c r="N66" s="155">
        <f t="shared" si="7"/>
        <v>4041621.1630127062</v>
      </c>
      <c r="O66" s="155">
        <f t="shared" si="7"/>
        <v>4097675.2276599579</v>
      </c>
      <c r="P66" s="155">
        <f>($C$64*$G$66*$I$66)*(I27-$A$34)</f>
        <v>2020025.1377193355</v>
      </c>
      <c r="Q66" s="155">
        <f>($C$64*$G$66*$I$66)*(J27-$A$34)</f>
        <v>2051537.7107622384</v>
      </c>
      <c r="R66" s="155">
        <f>($C$64*$G$66*$I$66)*(K27-$A$34)</f>
        <v>2083050.2838051408</v>
      </c>
      <c r="S66" s="155">
        <f>($C$64*$G$66*$I$66)*(L27-$A$34)</f>
        <v>2114562.8568480434</v>
      </c>
      <c r="T66" s="462">
        <f>($C$64*$G$66*$I$66)*(M27-$A$34)</f>
        <v>2146075.4298909456</v>
      </c>
      <c r="U66" s="462">
        <f t="shared" ref="U66:W66" si="8">($C$64*$G$66*$I$66)*(N27-$A$34)</f>
        <v>2178079.6018952872</v>
      </c>
      <c r="V66" s="462">
        <f t="shared" si="8"/>
        <v>2210575.3728610687</v>
      </c>
      <c r="W66" s="156">
        <f t="shared" si="8"/>
        <v>2243562.7427882897</v>
      </c>
    </row>
    <row r="67" spans="1:23" s="45" customFormat="1" x14ac:dyDescent="0.3">
      <c r="A67" s="663"/>
      <c r="B67" s="661"/>
      <c r="C67" s="666"/>
      <c r="D67" s="153" t="s">
        <v>177</v>
      </c>
      <c r="E67" s="662">
        <f>C54</f>
        <v>0.27927076367341275</v>
      </c>
      <c r="F67" s="662"/>
      <c r="G67" s="661">
        <f>D54</f>
        <v>0.13399999999999998</v>
      </c>
      <c r="H67" s="661"/>
      <c r="I67" s="154">
        <f>B42*A31</f>
        <v>0.06</v>
      </c>
      <c r="J67" s="155">
        <f t="shared" ref="J67:O67" si="9">($B$64*$E$67*$I$67)*(C27-$A$34)</f>
        <v>2950504.5274791913</v>
      </c>
      <c r="K67" s="155">
        <f t="shared" si="9"/>
        <v>2993829.1879923246</v>
      </c>
      <c r="L67" s="155">
        <f t="shared" si="9"/>
        <v>3037153.8485054588</v>
      </c>
      <c r="M67" s="155">
        <f t="shared" si="9"/>
        <v>3080478.5090185921</v>
      </c>
      <c r="N67" s="155">
        <f t="shared" si="9"/>
        <v>3123803.1695317258</v>
      </c>
      <c r="O67" s="155">
        <f t="shared" si="9"/>
        <v>3167127.8300448596</v>
      </c>
      <c r="P67" s="155">
        <f>($C$64*$G$67*$I$67)*(I27-$A$34)</f>
        <v>1230378.947519959</v>
      </c>
      <c r="Q67" s="155">
        <f>($C$64*$G$67*$I$67)*(J27-$A$34)</f>
        <v>1249572.9692824543</v>
      </c>
      <c r="R67" s="155">
        <f>($C$64*$G$67*$I$67)*(K27-$A$34)</f>
        <v>1268766.9910449493</v>
      </c>
      <c r="S67" s="155">
        <f>($C$64*$G$67*$I$67)*(L27-$A$34)</f>
        <v>1287961.0128074444</v>
      </c>
      <c r="T67" s="462">
        <f>($C$64*$G$67*$I$67)*(M27-$A$34)</f>
        <v>1307155.0345699396</v>
      </c>
      <c r="U67" s="462">
        <f t="shared" ref="U67:W67" si="10">($C$64*$G$67*$I$67)*(N27-$A$34)</f>
        <v>1326648.4847907659</v>
      </c>
      <c r="V67" s="462">
        <f t="shared" si="10"/>
        <v>1346441.3634699238</v>
      </c>
      <c r="W67" s="156">
        <f t="shared" si="10"/>
        <v>1366533.6706074127</v>
      </c>
    </row>
    <row r="68" spans="1:23" s="49" customFormat="1" ht="108" customHeight="1" x14ac:dyDescent="0.3">
      <c r="A68" s="668" t="s">
        <v>13</v>
      </c>
      <c r="B68" s="656" t="s">
        <v>110</v>
      </c>
      <c r="C68" s="656" t="s">
        <v>111</v>
      </c>
      <c r="D68" s="656" t="s">
        <v>14</v>
      </c>
      <c r="E68" s="656" t="s">
        <v>205</v>
      </c>
      <c r="F68" s="656" t="s">
        <v>206</v>
      </c>
      <c r="G68" s="656" t="s">
        <v>436</v>
      </c>
      <c r="H68" s="656" t="s">
        <v>437</v>
      </c>
      <c r="I68" s="656" t="s">
        <v>103</v>
      </c>
      <c r="J68" s="653" t="s">
        <v>62</v>
      </c>
      <c r="K68" s="654"/>
      <c r="L68" s="654"/>
      <c r="M68" s="654"/>
      <c r="N68" s="654"/>
      <c r="O68" s="654"/>
      <c r="P68" s="654"/>
      <c r="Q68" s="654"/>
      <c r="R68" s="654"/>
      <c r="S68" s="654"/>
      <c r="T68" s="654"/>
      <c r="U68" s="654"/>
      <c r="V68" s="654"/>
      <c r="W68" s="655"/>
    </row>
    <row r="69" spans="1:23" s="49" customFormat="1" x14ac:dyDescent="0.3">
      <c r="A69" s="668"/>
      <c r="B69" s="656"/>
      <c r="C69" s="656"/>
      <c r="D69" s="656"/>
      <c r="E69" s="656"/>
      <c r="F69" s="656"/>
      <c r="G69" s="656"/>
      <c r="H69" s="656"/>
      <c r="I69" s="656"/>
      <c r="J69" s="501">
        <v>2005</v>
      </c>
      <c r="K69" s="501">
        <v>2006</v>
      </c>
      <c r="L69" s="501">
        <v>2007</v>
      </c>
      <c r="M69" s="501">
        <v>2008</v>
      </c>
      <c r="N69" s="501">
        <v>2009</v>
      </c>
      <c r="O69" s="501">
        <v>2010</v>
      </c>
      <c r="P69" s="501">
        <v>2011</v>
      </c>
      <c r="Q69" s="501">
        <v>2012</v>
      </c>
      <c r="R69" s="501">
        <v>2013</v>
      </c>
      <c r="S69" s="501">
        <v>2014</v>
      </c>
      <c r="T69" s="513">
        <v>2015</v>
      </c>
      <c r="U69" s="513">
        <v>2016</v>
      </c>
      <c r="V69" s="513">
        <v>2017</v>
      </c>
      <c r="W69" s="452">
        <v>2018</v>
      </c>
    </row>
    <row r="70" spans="1:23" s="45" customFormat="1" ht="31.2" x14ac:dyDescent="0.3">
      <c r="A70" s="663" t="s">
        <v>109</v>
      </c>
      <c r="B70" s="661">
        <f>B58</f>
        <v>0.33985502367978604</v>
      </c>
      <c r="C70" s="666">
        <f>C58</f>
        <v>0.38670672146826623</v>
      </c>
      <c r="D70" s="153" t="s">
        <v>63</v>
      </c>
      <c r="E70" s="167">
        <f>C53*'STP status'!E22</f>
        <v>4.1583003147565266E-2</v>
      </c>
      <c r="F70" s="490">
        <f>C53*'STP status'!H22</f>
        <v>0</v>
      </c>
      <c r="G70" s="472">
        <f>D53*'STP status'!K22</f>
        <v>0</v>
      </c>
      <c r="H70" s="472">
        <f>D53*'STP status'!N22</f>
        <v>7.6685523385300672E-2</v>
      </c>
      <c r="I70" s="154">
        <f>B41*A31</f>
        <v>0.3</v>
      </c>
      <c r="J70" s="155">
        <f>($B$70*$E$70*$I$70)*(C23-$A$34)</f>
        <v>1381410.0155580023</v>
      </c>
      <c r="K70" s="155">
        <f>($B$70*$E$70*$I$70)*(D23-$A$34)</f>
        <v>1401694.3836706739</v>
      </c>
      <c r="L70" s="155">
        <f>($B$70*$E$70*$I$70)*(E23-$A$34)</f>
        <v>1421978.7517833463</v>
      </c>
      <c r="M70" s="155">
        <f>($B$70*$F$70*$I$70)*(F23-$A$34)</f>
        <v>0</v>
      </c>
      <c r="N70" s="155">
        <f>($B$70*$F$70*$I$70)*(G23-$A$34)</f>
        <v>0</v>
      </c>
      <c r="O70" s="155">
        <f>($B$70*$F$70*$I$70)*(H23-$A$34)</f>
        <v>0</v>
      </c>
      <c r="P70" s="155">
        <f>($C$70*$G$70*$I$70)*(I23-$A$34)</f>
        <v>0</v>
      </c>
      <c r="Q70" s="155">
        <f>($C$70*$G$70*$I$70)*(J23-$A$34)</f>
        <v>0</v>
      </c>
      <c r="R70" s="155">
        <f>($C$70*$G$70*$I$70)*(K23-$A$34)</f>
        <v>0</v>
      </c>
      <c r="S70" s="155">
        <f>($C$70*$G$70*$I$70)*(L23-$A$34)</f>
        <v>0</v>
      </c>
      <c r="T70" s="462">
        <f>($C$70*$G$70*$I$70)*(M23-$A$34)</f>
        <v>0</v>
      </c>
      <c r="U70" s="462">
        <f>($C$70*$H$70*$I$70)*(N23-$A$34)</f>
        <v>5415702.4937474402</v>
      </c>
      <c r="V70" s="462">
        <f t="shared" ref="V70:W70" si="11">($C$70*$H$70*$I$70)*(O23-$A$34)</f>
        <v>5496501.8491532244</v>
      </c>
      <c r="W70" s="156">
        <f t="shared" si="11"/>
        <v>5578523.5445134696</v>
      </c>
    </row>
    <row r="71" spans="1:23" s="45" customFormat="1" ht="31.2" x14ac:dyDescent="0.3">
      <c r="A71" s="663"/>
      <c r="B71" s="661"/>
      <c r="C71" s="666"/>
      <c r="D71" s="153" t="s">
        <v>64</v>
      </c>
      <c r="E71" s="165">
        <f>(C53-E70)*'STP status'!D22</f>
        <v>2.7267543047583783E-3</v>
      </c>
      <c r="F71" s="477">
        <f>(C53-F70)*'STP status'!G22</f>
        <v>0</v>
      </c>
      <c r="G71" s="479">
        <f>(D53-G70)*'STP status'!J22</f>
        <v>4.4951807228915654E-2</v>
      </c>
      <c r="H71" s="464">
        <f>(D53-H70)*'STP status'!M22</f>
        <v>2.6003214660028823E-2</v>
      </c>
      <c r="I71" s="154">
        <f>B38*A31</f>
        <v>0.48</v>
      </c>
      <c r="J71" s="155">
        <f>($B$70*$E$71*$I$71)*(C23-$A$34)</f>
        <v>144934.82130444614</v>
      </c>
      <c r="K71" s="155">
        <f>($B$70*$E$71*$I$71)*(D23-$A$34)</f>
        <v>147063.01730315268</v>
      </c>
      <c r="L71" s="155">
        <f>($B$70*$E$71*$I$71)*(E23-$A$34)</f>
        <v>149191.21330185927</v>
      </c>
      <c r="M71" s="155">
        <f>($B$70*$F$71*$I$71)*(F23-$A$34)</f>
        <v>0</v>
      </c>
      <c r="N71" s="155">
        <f>($B$70*$F$71*$I$71)*(G23-$A$34)</f>
        <v>0</v>
      </c>
      <c r="O71" s="155">
        <f>($B$70*$F$71*$I$71)*(H23-$A$34)</f>
        <v>0</v>
      </c>
      <c r="P71" s="155">
        <f>($C$70*$G$71*$I$71)*(I23-$A$34)</f>
        <v>4710766.5031707585</v>
      </c>
      <c r="Q71" s="155">
        <f>($C$70*$G$71*$I$71)*(J23-$A$34)</f>
        <v>4784254.8824722311</v>
      </c>
      <c r="R71" s="155">
        <f>($C$70*$G$71*$I$71)*(K23-$A$34)</f>
        <v>4857743.2617737027</v>
      </c>
      <c r="S71" s="155">
        <f>($C$70*$G$71*$I$71)*(L23-$A$34)</f>
        <v>4931231.6410751753</v>
      </c>
      <c r="T71" s="462">
        <f>($C$70*$G$71*$I$71)*(M23-$A$34)</f>
        <v>5004720.0203766469</v>
      </c>
      <c r="U71" s="462">
        <f>($C$70*$H$71*$I$71)*(N23-$A$34)</f>
        <v>2938247.9146099067</v>
      </c>
      <c r="V71" s="462">
        <f t="shared" ref="V71:W71" si="12">($C$70*$H$71*$I$71)*(O23-$A$34)</f>
        <v>2982084.9861249994</v>
      </c>
      <c r="W71" s="156">
        <f t="shared" si="12"/>
        <v>3026585.2288217223</v>
      </c>
    </row>
    <row r="72" spans="1:23" s="45" customFormat="1" ht="31.8" thickBot="1" x14ac:dyDescent="0.35">
      <c r="A72" s="664"/>
      <c r="B72" s="665"/>
      <c r="C72" s="667"/>
      <c r="D72" s="159" t="s">
        <v>105</v>
      </c>
      <c r="E72" s="164">
        <f>(C53-E70)*'STP status'!C22</f>
        <v>0.29039933345676727</v>
      </c>
      <c r="F72" s="478">
        <f>(C53-F70)*'STP status'!F22</f>
        <v>0.3347090909090909</v>
      </c>
      <c r="G72" s="480">
        <f>(D53-G70)*'STP status'!I22</f>
        <v>0.48804819277108441</v>
      </c>
      <c r="H72" s="481">
        <f>(D53-H70)*'STP status'!L22</f>
        <v>0.43031126195467057</v>
      </c>
      <c r="I72" s="160">
        <f>B39*A31</f>
        <v>0.18</v>
      </c>
      <c r="J72" s="161">
        <f>($B$70*$E$72*$I$72)*(C23-$A$34)</f>
        <v>5788334.4258463169</v>
      </c>
      <c r="K72" s="161">
        <f>($B$70*$E$72*$I$72)*(D23-$A$34)</f>
        <v>5873329.2535446584</v>
      </c>
      <c r="L72" s="161">
        <f>($B$70*$E$72*$I$72)*(E23-$A$34)</f>
        <v>5958324.0812430037</v>
      </c>
      <c r="M72" s="161">
        <f>($B$70*$F$72*$I$72)*(F23-$A$34)</f>
        <v>6965421.5593666676</v>
      </c>
      <c r="N72" s="161">
        <f>($B$70*$F$72*$I$72)*(G23-$A$34)</f>
        <v>7063385.0814321302</v>
      </c>
      <c r="O72" s="161">
        <f>($B$70*$F$72*$I$72)*(H23-$A$34)</f>
        <v>7161348.6034975918</v>
      </c>
      <c r="P72" s="161">
        <f>($C$70*$G$72*$I$72)*(I23-$A$34)</f>
        <v>19179549.334338091</v>
      </c>
      <c r="Q72" s="161">
        <f>($C$70*$G$72*$I$72)*(J23-$A$34)</f>
        <v>19478752.021494087</v>
      </c>
      <c r="R72" s="161">
        <f>($C$70*$G$72*$I$72)*(K23-$A$34)</f>
        <v>19777954.708650082</v>
      </c>
      <c r="S72" s="161">
        <f>($C$70*$G$72*$I$72)*(L23-$A$34)</f>
        <v>20077157.395806074</v>
      </c>
      <c r="T72" s="463">
        <f>($C$70*$G$72*$I$72)*(M23-$A$34)</f>
        <v>20376360.082962066</v>
      </c>
      <c r="U72" s="463">
        <f>($C$70*$H$72*$I$72)*(N23-$A$34)</f>
        <v>18233723.953970354</v>
      </c>
      <c r="V72" s="463">
        <f t="shared" ref="V72:W72" si="13">($C$70*$H$72*$I$72)*(O23-$A$34)</f>
        <v>18505761.264703125</v>
      </c>
      <c r="W72" s="162">
        <f t="shared" si="13"/>
        <v>18781913.980470289</v>
      </c>
    </row>
    <row r="73" spans="1:23" s="45" customFormat="1" x14ac:dyDescent="0.3">
      <c r="A73" s="131"/>
      <c r="B73" s="47"/>
      <c r="C73" s="47"/>
      <c r="D73" s="47"/>
      <c r="E73" s="324"/>
      <c r="F73" s="48"/>
      <c r="G73" s="48"/>
      <c r="H73" s="476"/>
      <c r="I73" s="48"/>
      <c r="J73" s="48"/>
      <c r="K73" s="48"/>
    </row>
    <row r="74" spans="1:23" s="114" customFormat="1" x14ac:dyDescent="0.3">
      <c r="A74" s="68"/>
      <c r="B74" s="56"/>
      <c r="C74" s="56"/>
      <c r="D74" s="56"/>
      <c r="E74" s="56"/>
      <c r="F74" s="113"/>
      <c r="G74" s="113"/>
      <c r="H74" s="113"/>
      <c r="I74" s="113"/>
      <c r="J74" s="113"/>
      <c r="K74" s="113"/>
    </row>
    <row r="75" spans="1:23" ht="47.25" customHeight="1" x14ac:dyDescent="0.3">
      <c r="A75" s="656" t="s">
        <v>357</v>
      </c>
      <c r="B75" s="656"/>
      <c r="C75" s="392">
        <v>2005</v>
      </c>
      <c r="D75" s="392">
        <v>2006</v>
      </c>
      <c r="E75" s="501">
        <v>2007</v>
      </c>
      <c r="F75" s="501">
        <v>2008</v>
      </c>
      <c r="G75" s="501">
        <v>2009</v>
      </c>
      <c r="H75" s="501">
        <v>2010</v>
      </c>
      <c r="I75" s="501">
        <v>2011</v>
      </c>
      <c r="J75" s="501">
        <v>2012</v>
      </c>
      <c r="K75" s="501">
        <v>2013</v>
      </c>
      <c r="L75" s="501">
        <v>2014</v>
      </c>
      <c r="M75" s="501">
        <v>2015</v>
      </c>
      <c r="N75" s="513">
        <v>2016</v>
      </c>
      <c r="O75" s="513">
        <v>2017</v>
      </c>
      <c r="P75" s="501">
        <v>2018</v>
      </c>
    </row>
    <row r="76" spans="1:23" x14ac:dyDescent="0.3">
      <c r="A76" s="393"/>
      <c r="B76" s="394"/>
      <c r="C76" s="395">
        <f t="shared" ref="C76:M76" si="14">(SUM(J64:J67)+SUM(J70:J72))/10^3</f>
        <v>21908.913130980742</v>
      </c>
      <c r="D76" s="395">
        <f t="shared" si="14"/>
        <v>22230.619542467735</v>
      </c>
      <c r="E76" s="395">
        <f t="shared" si="14"/>
        <v>22552.325953954743</v>
      </c>
      <c r="F76" s="395">
        <f t="shared" si="14"/>
        <v>22202.55248667048</v>
      </c>
      <c r="G76" s="395">
        <f t="shared" si="14"/>
        <v>22514.815028413217</v>
      </c>
      <c r="H76" s="395">
        <f t="shared" si="14"/>
        <v>22827.077570155954</v>
      </c>
      <c r="I76" s="395">
        <f t="shared" si="14"/>
        <v>36038.012461157399</v>
      </c>
      <c r="J76" s="395">
        <f t="shared" si="14"/>
        <v>36600.208682777418</v>
      </c>
      <c r="K76" s="395">
        <f t="shared" si="14"/>
        <v>37162.40490439743</v>
      </c>
      <c r="L76" s="395">
        <f t="shared" si="14"/>
        <v>37724.601126017435</v>
      </c>
      <c r="M76" s="395">
        <f t="shared" si="14"/>
        <v>38286.797347637446</v>
      </c>
      <c r="N76" s="395">
        <f t="shared" ref="N76:P76" si="15">(SUM(U64:U67)+SUM(U70:U72))/10^3</f>
        <v>39685.853059179819</v>
      </c>
      <c r="O76" s="395">
        <f t="shared" si="15"/>
        <v>40277.94454677769</v>
      </c>
      <c r="P76" s="395">
        <f t="shared" si="15"/>
        <v>40878.993247936873</v>
      </c>
    </row>
    <row r="77" spans="1:23" x14ac:dyDescent="0.3">
      <c r="A77" s="68"/>
      <c r="B77" s="69"/>
      <c r="C77" s="410"/>
      <c r="D77" s="69"/>
      <c r="E77" s="120"/>
      <c r="F77" s="121"/>
      <c r="G77" s="121"/>
      <c r="H77" s="121"/>
      <c r="I77" s="121"/>
      <c r="J77" s="121"/>
    </row>
    <row r="78" spans="1:23" ht="47.25" customHeight="1" x14ac:dyDescent="0.3">
      <c r="A78" s="656" t="s">
        <v>112</v>
      </c>
      <c r="B78" s="656"/>
      <c r="C78" s="392">
        <v>2005</v>
      </c>
      <c r="D78" s="392">
        <v>2006</v>
      </c>
      <c r="E78" s="501">
        <v>2007</v>
      </c>
      <c r="F78" s="501">
        <v>2008</v>
      </c>
      <c r="G78" s="501">
        <v>2009</v>
      </c>
      <c r="H78" s="501">
        <v>2010</v>
      </c>
      <c r="I78" s="501">
        <v>2011</v>
      </c>
      <c r="J78" s="501">
        <v>2012</v>
      </c>
      <c r="K78" s="501">
        <v>2013</v>
      </c>
      <c r="L78" s="501">
        <v>2014</v>
      </c>
      <c r="M78" s="501">
        <v>2015</v>
      </c>
      <c r="N78" s="513">
        <v>2016</v>
      </c>
      <c r="O78" s="513">
        <v>2017</v>
      </c>
      <c r="P78" s="513">
        <v>2018</v>
      </c>
      <c r="Q78" s="485"/>
    </row>
    <row r="79" spans="1:23" x14ac:dyDescent="0.3">
      <c r="A79" s="393"/>
      <c r="B79" s="394"/>
      <c r="C79" s="395">
        <f t="shared" ref="C79:P79" si="16">C76*21</f>
        <v>460087.17575059558</v>
      </c>
      <c r="D79" s="395">
        <f t="shared" si="16"/>
        <v>466843.01039182243</v>
      </c>
      <c r="E79" s="395">
        <f t="shared" si="16"/>
        <v>473598.84503304958</v>
      </c>
      <c r="F79" s="395">
        <f t="shared" si="16"/>
        <v>466253.60222008009</v>
      </c>
      <c r="G79" s="395">
        <f t="shared" si="16"/>
        <v>472811.11559667758</v>
      </c>
      <c r="H79" s="395">
        <f t="shared" si="16"/>
        <v>479368.62897327502</v>
      </c>
      <c r="I79" s="395">
        <f t="shared" si="16"/>
        <v>756798.26168430538</v>
      </c>
      <c r="J79" s="395">
        <f t="shared" si="16"/>
        <v>768604.38233832573</v>
      </c>
      <c r="K79" s="395">
        <f t="shared" si="16"/>
        <v>780410.50299234607</v>
      </c>
      <c r="L79" s="395">
        <f t="shared" si="16"/>
        <v>792216.62364636618</v>
      </c>
      <c r="M79" s="395">
        <f t="shared" si="16"/>
        <v>804022.7443003864</v>
      </c>
      <c r="N79" s="395">
        <f t="shared" si="16"/>
        <v>833402.91424277623</v>
      </c>
      <c r="O79" s="395">
        <f t="shared" si="16"/>
        <v>845836.83548233146</v>
      </c>
      <c r="P79" s="395">
        <f t="shared" si="16"/>
        <v>858458.85820667434</v>
      </c>
    </row>
    <row r="80" spans="1:23" x14ac:dyDescent="0.3">
      <c r="F80" s="123"/>
    </row>
    <row r="81" spans="2:6" x14ac:dyDescent="0.3">
      <c r="B81" s="57"/>
      <c r="C81" s="367"/>
      <c r="D81" s="57"/>
      <c r="E81" s="57"/>
    </row>
    <row r="82" spans="2:6" x14ac:dyDescent="0.3">
      <c r="B82" s="57"/>
      <c r="C82" s="124"/>
      <c r="D82" s="124"/>
      <c r="E82" s="124"/>
      <c r="F82" s="123"/>
    </row>
    <row r="83" spans="2:6" x14ac:dyDescent="0.3">
      <c r="B83" s="57"/>
      <c r="C83" s="124"/>
      <c r="D83" s="124"/>
      <c r="E83" s="124"/>
    </row>
  </sheetData>
  <mergeCells count="38">
    <mergeCell ref="A33:B33"/>
    <mergeCell ref="A48:D48"/>
    <mergeCell ref="A50:A54"/>
    <mergeCell ref="A61:B61"/>
    <mergeCell ref="A62:A63"/>
    <mergeCell ref="B62:B63"/>
    <mergeCell ref="C62:C63"/>
    <mergeCell ref="D62:D63"/>
    <mergeCell ref="E62:F63"/>
    <mergeCell ref="G62:H63"/>
    <mergeCell ref="I62:I63"/>
    <mergeCell ref="J62:W62"/>
    <mergeCell ref="A64:A67"/>
    <mergeCell ref="B64:B67"/>
    <mergeCell ref="C64:C67"/>
    <mergeCell ref="E64:F64"/>
    <mergeCell ref="G64:H64"/>
    <mergeCell ref="E65:F65"/>
    <mergeCell ref="G65:H65"/>
    <mergeCell ref="E66:F66"/>
    <mergeCell ref="G66:H66"/>
    <mergeCell ref="E67:F67"/>
    <mergeCell ref="G67:H67"/>
    <mergeCell ref="I68:I69"/>
    <mergeCell ref="J68:W68"/>
    <mergeCell ref="A70:A72"/>
    <mergeCell ref="B70:B72"/>
    <mergeCell ref="C70:C72"/>
    <mergeCell ref="A68:A69"/>
    <mergeCell ref="B68:B69"/>
    <mergeCell ref="C68:C69"/>
    <mergeCell ref="D68:D69"/>
    <mergeCell ref="E68:E69"/>
    <mergeCell ref="A75:B75"/>
    <mergeCell ref="A78:B78"/>
    <mergeCell ref="F68:F69"/>
    <mergeCell ref="G68:G69"/>
    <mergeCell ref="H68:H69"/>
  </mergeCells>
  <pageMargins left="0.25" right="0.25" top="0.75" bottom="0.75" header="0.3" footer="0.3"/>
  <pageSetup paperSize="9" scale="35" fitToHeight="0" orientation="landscape" horizontalDpi="4294967293" verticalDpi="4294967293"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33">
    <tabColor rgb="FFFFC000"/>
    <pageSetUpPr fitToPage="1"/>
  </sheetPr>
  <dimension ref="A1:X48"/>
  <sheetViews>
    <sheetView zoomScale="85" zoomScaleNormal="85" zoomScalePageLayoutView="80" workbookViewId="0">
      <selection activeCell="B2" sqref="B2"/>
    </sheetView>
  </sheetViews>
  <sheetFormatPr defaultColWidth="8.6640625" defaultRowHeight="15.6" x14ac:dyDescent="0.3"/>
  <cols>
    <col min="1" max="1" width="45.44140625" style="353" customWidth="1"/>
    <col min="2" max="4" width="19.6640625" style="122" customWidth="1"/>
    <col min="5" max="5" width="25.6640625" style="57" customWidth="1"/>
    <col min="6" max="6" width="24.33203125" style="57" customWidth="1"/>
    <col min="7" max="7" width="23" style="57" customWidth="1"/>
    <col min="8" max="8" width="22.33203125" style="57" customWidth="1"/>
    <col min="9" max="9" width="21.6640625" style="57" customWidth="1"/>
    <col min="10" max="10" width="21.33203125" style="57" customWidth="1"/>
    <col min="11" max="11" width="21.44140625" style="57" customWidth="1"/>
    <col min="12" max="12" width="20.6640625" style="57" customWidth="1"/>
    <col min="13" max="13" width="21.6640625" style="57" customWidth="1"/>
    <col min="14" max="14" width="20.44140625" style="57" customWidth="1"/>
    <col min="15" max="15" width="18.109375" style="57" customWidth="1"/>
    <col min="16" max="16" width="19.44140625" style="57" customWidth="1"/>
    <col min="17" max="191" width="8.6640625" style="57"/>
    <col min="192" max="192" width="43.44140625" style="57" customWidth="1"/>
    <col min="193" max="199" width="18.6640625" style="57" customWidth="1"/>
    <col min="200" max="200" width="15.44140625" style="57" customWidth="1"/>
    <col min="201" max="201" width="12.33203125" style="57" customWidth="1"/>
    <col min="202" max="202" width="14.33203125" style="57" customWidth="1"/>
    <col min="203" max="203" width="12.33203125" style="57" customWidth="1"/>
    <col min="204" max="204" width="12.6640625" style="57" customWidth="1"/>
    <col min="205" max="206" width="12.44140625" style="57" customWidth="1"/>
    <col min="207" max="207" width="12.33203125" style="57" customWidth="1"/>
    <col min="208" max="213" width="11.44140625" style="57" bestFit="1" customWidth="1"/>
    <col min="214" max="214" width="13.6640625" style="57" bestFit="1" customWidth="1"/>
    <col min="215" max="219" width="11.44140625" style="57" bestFit="1" customWidth="1"/>
    <col min="220" max="220" width="11.6640625" style="57" customWidth="1"/>
    <col min="221" max="221" width="13.44140625" style="57" bestFit="1" customWidth="1"/>
    <col min="222" max="223" width="11.44140625" style="57" bestFit="1" customWidth="1"/>
    <col min="224" max="224" width="13.6640625" style="57" bestFit="1" customWidth="1"/>
    <col min="225" max="230" width="11.44140625" style="57" bestFit="1" customWidth="1"/>
    <col min="231" max="233" width="11.33203125" style="57" bestFit="1" customWidth="1"/>
    <col min="234" max="234" width="13.6640625" style="57" bestFit="1" customWidth="1"/>
    <col min="235" max="239" width="11.33203125" style="57" bestFit="1" customWidth="1"/>
    <col min="240" max="240" width="13.44140625" style="57" customWidth="1"/>
    <col min="241" max="241" width="11.33203125" style="57" bestFit="1" customWidth="1"/>
    <col min="242" max="242" width="15.33203125" style="57" customWidth="1"/>
    <col min="243" max="243" width="13.33203125" style="57" customWidth="1"/>
    <col min="244" max="244" width="15.6640625" style="57" customWidth="1"/>
    <col min="245" max="245" width="14.6640625" style="57" customWidth="1"/>
    <col min="246" max="246" width="19.33203125" style="57" customWidth="1"/>
    <col min="247" max="247" width="14" style="57" customWidth="1"/>
    <col min="248" max="248" width="15.6640625" style="57" customWidth="1"/>
    <col min="249" max="249" width="17" style="57" customWidth="1"/>
    <col min="250" max="250" width="16.33203125" style="57" customWidth="1"/>
    <col min="251" max="251" width="17.33203125" style="57" customWidth="1"/>
    <col min="252" max="253" width="8.6640625" style="57"/>
    <col min="254" max="254" width="13.6640625" style="57" bestFit="1" customWidth="1"/>
    <col min="255" max="16384" width="8.6640625" style="57"/>
  </cols>
  <sheetData>
    <row r="1" spans="1:24" x14ac:dyDescent="0.3">
      <c r="A1" s="325"/>
      <c r="B1" s="56"/>
      <c r="C1" s="56"/>
      <c r="D1" s="56"/>
      <c r="E1" s="55"/>
      <c r="F1" s="55"/>
      <c r="G1" s="55"/>
      <c r="H1" s="326"/>
      <c r="I1" s="327"/>
      <c r="J1" s="55"/>
    </row>
    <row r="2" spans="1:24" s="63" customFormat="1" x14ac:dyDescent="0.3">
      <c r="A2" s="297" t="s">
        <v>44</v>
      </c>
      <c r="B2" s="59" t="s">
        <v>151</v>
      </c>
      <c r="C2" s="60">
        <v>2005</v>
      </c>
      <c r="D2" s="60">
        <v>2006</v>
      </c>
      <c r="E2" s="60">
        <v>2007</v>
      </c>
      <c r="F2" s="60">
        <v>2008</v>
      </c>
      <c r="G2" s="60">
        <v>2009</v>
      </c>
      <c r="H2" s="60">
        <v>2010</v>
      </c>
      <c r="I2" s="60">
        <v>2011</v>
      </c>
      <c r="J2" s="60">
        <v>2012</v>
      </c>
      <c r="K2" s="60">
        <v>2013</v>
      </c>
      <c r="L2" s="60">
        <v>2014</v>
      </c>
      <c r="M2" s="60">
        <v>2015</v>
      </c>
      <c r="N2" s="60">
        <v>2016</v>
      </c>
      <c r="O2" s="60">
        <v>2017</v>
      </c>
      <c r="P2" s="61">
        <v>2018</v>
      </c>
    </row>
    <row r="3" spans="1:24" s="66" customFormat="1" x14ac:dyDescent="0.3">
      <c r="A3" s="328"/>
      <c r="B3" s="65"/>
      <c r="C3" s="329">
        <f>'Urban population'!G20</f>
        <v>20227302.200000003</v>
      </c>
      <c r="D3" s="329">
        <f>'Urban population'!H20</f>
        <v>20793745.500000004</v>
      </c>
      <c r="E3" s="329">
        <f>'Urban population'!I20</f>
        <v>21360188.800000004</v>
      </c>
      <c r="F3" s="329">
        <f>'Urban population'!J20</f>
        <v>21926632.100000005</v>
      </c>
      <c r="G3" s="329">
        <f>'Urban population'!K20</f>
        <v>22493075.400000006</v>
      </c>
      <c r="H3" s="329">
        <f>'Urban population'!L20</f>
        <v>23059518.700000007</v>
      </c>
      <c r="I3" s="329">
        <f>'Urban population'!M20</f>
        <v>23625962</v>
      </c>
      <c r="J3" s="329">
        <f>'Urban population'!N20</f>
        <v>24371041.546454791</v>
      </c>
      <c r="K3" s="329">
        <f>'Urban population'!O20</f>
        <v>25116121.092909582</v>
      </c>
      <c r="L3" s="329">
        <f>'Urban population'!P20</f>
        <v>25861200.639364373</v>
      </c>
      <c r="M3" s="329">
        <f>'Urban population'!Q20</f>
        <v>26606280.185819164</v>
      </c>
      <c r="N3" s="329">
        <f>'Urban population'!R20</f>
        <v>27351359.732273955</v>
      </c>
      <c r="O3" s="329">
        <f>'Urban population'!S20</f>
        <v>28096439.278728746</v>
      </c>
      <c r="P3" s="329">
        <f>'Urban population'!T20</f>
        <v>28841518.825183537</v>
      </c>
      <c r="Q3" s="494"/>
    </row>
    <row r="4" spans="1:24" s="66" customFormat="1" x14ac:dyDescent="0.3">
      <c r="A4" s="331"/>
      <c r="B4" s="69"/>
      <c r="D4" s="69"/>
      <c r="E4" s="67"/>
      <c r="F4" s="67"/>
      <c r="G4" s="67"/>
      <c r="H4" s="67"/>
      <c r="I4" s="67"/>
      <c r="J4" s="332"/>
      <c r="N4" s="380"/>
    </row>
    <row r="5" spans="1:24" s="66" customFormat="1" x14ac:dyDescent="0.3">
      <c r="A5" s="331"/>
      <c r="B5" s="69"/>
      <c r="C5" s="69"/>
      <c r="D5" s="69"/>
      <c r="E5" s="70"/>
      <c r="F5" s="70"/>
      <c r="G5" s="70"/>
      <c r="H5" s="70"/>
      <c r="I5" s="333"/>
      <c r="J5" s="70"/>
      <c r="N5" s="380"/>
    </row>
    <row r="6" spans="1:24" s="66" customFormat="1" x14ac:dyDescent="0.3">
      <c r="A6" s="297" t="s">
        <v>45</v>
      </c>
      <c r="B6" s="59" t="s">
        <v>46</v>
      </c>
      <c r="C6" s="60">
        <v>2005</v>
      </c>
      <c r="D6" s="60">
        <v>2006</v>
      </c>
      <c r="E6" s="60">
        <v>2007</v>
      </c>
      <c r="F6" s="60">
        <v>2008</v>
      </c>
      <c r="G6" s="60">
        <v>2009</v>
      </c>
      <c r="H6" s="60">
        <v>2010</v>
      </c>
      <c r="I6" s="60">
        <v>2011</v>
      </c>
      <c r="J6" s="60">
        <v>2012</v>
      </c>
      <c r="K6" s="60">
        <v>2013</v>
      </c>
      <c r="L6" s="60">
        <v>2014</v>
      </c>
      <c r="M6" s="60">
        <v>2015</v>
      </c>
      <c r="N6" s="60">
        <v>2016</v>
      </c>
      <c r="O6" s="60">
        <v>2017</v>
      </c>
      <c r="P6" s="61">
        <v>2018</v>
      </c>
    </row>
    <row r="7" spans="1:24" s="66" customFormat="1" x14ac:dyDescent="0.3">
      <c r="A7" s="328"/>
      <c r="B7" s="65"/>
      <c r="C7" s="313">
        <f>'Protein intake'!$B$24/1000*365</f>
        <v>19.053000000000001</v>
      </c>
      <c r="D7" s="313">
        <f>'Protein intake'!$B$24/1000*365</f>
        <v>19.053000000000001</v>
      </c>
      <c r="E7" s="313">
        <f>'Protein intake'!$B$24/1000*365</f>
        <v>19.053000000000001</v>
      </c>
      <c r="F7" s="313">
        <f>'Protein intake'!$B$24/1000*365</f>
        <v>19.053000000000001</v>
      </c>
      <c r="G7" s="313">
        <f>'Protein intake'!$F$24/1000*365</f>
        <v>19.728249999999999</v>
      </c>
      <c r="H7" s="313">
        <f>'Protein intake'!$F$24/1000*365</f>
        <v>19.728249999999999</v>
      </c>
      <c r="I7" s="313">
        <f>'Protein intake'!$L$24/1000*365</f>
        <v>20.2575</v>
      </c>
      <c r="J7" s="313">
        <f>'Protein intake'!$L$24/1000*365</f>
        <v>20.2575</v>
      </c>
      <c r="K7" s="313">
        <f>'Protein intake'!$L$24/1000*365</f>
        <v>20.2575</v>
      </c>
      <c r="L7" s="313">
        <f>'Protein intake'!$L$24/1000*365</f>
        <v>20.2575</v>
      </c>
      <c r="M7" s="313">
        <f>'Protein intake'!$L$24/1000*365</f>
        <v>20.2575</v>
      </c>
      <c r="N7" s="313">
        <f>'Protein intake'!$L$24/1000*365</f>
        <v>20.2575</v>
      </c>
      <c r="O7" s="313">
        <f>'Protein intake'!$L$24/1000*365</f>
        <v>20.2575</v>
      </c>
      <c r="P7" s="313">
        <f>'Protein intake'!$L$24/1000*365</f>
        <v>20.2575</v>
      </c>
      <c r="Q7" s="494"/>
    </row>
    <row r="8" spans="1:24" s="66" customFormat="1" x14ac:dyDescent="0.3">
      <c r="A8" s="331"/>
      <c r="B8" s="69"/>
      <c r="C8" s="335"/>
      <c r="D8" s="69"/>
      <c r="E8" s="75"/>
      <c r="F8" s="75"/>
      <c r="G8" s="75"/>
      <c r="H8" s="75"/>
      <c r="I8" s="75"/>
      <c r="J8" s="75"/>
      <c r="N8" s="380"/>
    </row>
    <row r="9" spans="1:24" s="66" customFormat="1" x14ac:dyDescent="0.3">
      <c r="A9" s="331"/>
      <c r="B9" s="76"/>
      <c r="C9" s="76"/>
      <c r="D9" s="76"/>
      <c r="E9" s="70"/>
      <c r="F9" s="70"/>
      <c r="G9" s="70"/>
      <c r="H9" s="70"/>
      <c r="I9" s="70"/>
      <c r="J9" s="70"/>
      <c r="N9" s="380"/>
    </row>
    <row r="10" spans="1:24" s="63" customFormat="1" ht="30" customHeight="1" x14ac:dyDescent="0.3">
      <c r="A10" s="297" t="s">
        <v>335</v>
      </c>
      <c r="B10" s="59"/>
      <c r="C10" s="60">
        <v>2005</v>
      </c>
      <c r="D10" s="60">
        <v>2006</v>
      </c>
      <c r="E10" s="60">
        <v>2007</v>
      </c>
      <c r="F10" s="60">
        <v>2008</v>
      </c>
      <c r="G10" s="60">
        <v>2009</v>
      </c>
      <c r="H10" s="60">
        <v>2010</v>
      </c>
      <c r="I10" s="60">
        <v>2011</v>
      </c>
      <c r="J10" s="60">
        <v>2012</v>
      </c>
      <c r="K10" s="60">
        <v>2013</v>
      </c>
      <c r="L10" s="60">
        <v>2014</v>
      </c>
      <c r="M10" s="60">
        <v>2015</v>
      </c>
      <c r="N10" s="60">
        <v>2016</v>
      </c>
      <c r="O10" s="60">
        <v>2017</v>
      </c>
      <c r="P10" s="61">
        <v>2018</v>
      </c>
      <c r="Q10" s="66"/>
      <c r="R10" s="66"/>
      <c r="S10" s="66"/>
      <c r="T10" s="66"/>
      <c r="U10" s="66"/>
      <c r="V10" s="66"/>
      <c r="W10" s="66"/>
      <c r="X10" s="66"/>
    </row>
    <row r="11" spans="1:24" ht="15.75" customHeight="1" x14ac:dyDescent="0.3">
      <c r="A11" s="336"/>
      <c r="B11" s="78"/>
      <c r="C11" s="41">
        <v>0.16</v>
      </c>
      <c r="D11" s="41">
        <v>0.16</v>
      </c>
      <c r="E11" s="42">
        <v>0.16</v>
      </c>
      <c r="F11" s="42">
        <v>0.16</v>
      </c>
      <c r="G11" s="42">
        <v>0.16</v>
      </c>
      <c r="H11" s="42">
        <v>0.16</v>
      </c>
      <c r="I11" s="42">
        <v>0.16</v>
      </c>
      <c r="J11" s="42">
        <v>0.16</v>
      </c>
      <c r="K11" s="43">
        <v>0.16</v>
      </c>
      <c r="L11" s="43">
        <v>0.16</v>
      </c>
      <c r="M11" s="43">
        <v>0.16</v>
      </c>
      <c r="N11" s="43">
        <v>0.16</v>
      </c>
      <c r="O11" s="43">
        <v>0.16</v>
      </c>
      <c r="P11" s="44">
        <v>0.16</v>
      </c>
      <c r="Q11" s="66"/>
      <c r="R11" s="66"/>
      <c r="S11" s="66"/>
      <c r="T11" s="66"/>
      <c r="U11" s="66"/>
      <c r="V11" s="66"/>
      <c r="W11" s="66"/>
      <c r="X11" s="66"/>
    </row>
    <row r="12" spans="1:24" ht="15.75" customHeight="1" x14ac:dyDescent="0.3">
      <c r="A12" s="338"/>
      <c r="B12" s="76"/>
      <c r="C12" s="76"/>
      <c r="D12" s="76"/>
      <c r="E12" s="75"/>
      <c r="F12" s="75"/>
      <c r="G12" s="75"/>
      <c r="H12" s="75"/>
      <c r="I12" s="75"/>
      <c r="J12" s="75"/>
      <c r="N12" s="380"/>
      <c r="O12" s="66"/>
      <c r="P12" s="66"/>
      <c r="Q12" s="66"/>
      <c r="R12" s="66"/>
      <c r="S12" s="66"/>
      <c r="T12" s="66"/>
      <c r="U12" s="66"/>
      <c r="V12" s="66"/>
      <c r="W12" s="66"/>
      <c r="X12" s="66"/>
    </row>
    <row r="13" spans="1:24" x14ac:dyDescent="0.3">
      <c r="A13" s="338"/>
      <c r="B13" s="76"/>
      <c r="C13" s="76"/>
      <c r="D13" s="76"/>
      <c r="E13" s="75"/>
      <c r="F13" s="81"/>
      <c r="G13" s="81"/>
      <c r="H13" s="81"/>
      <c r="I13" s="81"/>
      <c r="J13" s="81"/>
      <c r="N13" s="380"/>
      <c r="O13" s="66"/>
      <c r="P13" s="66"/>
      <c r="Q13" s="66"/>
      <c r="R13" s="66"/>
      <c r="S13" s="66"/>
      <c r="T13" s="66"/>
      <c r="U13" s="66"/>
      <c r="V13" s="66"/>
      <c r="W13" s="66"/>
      <c r="X13" s="66"/>
    </row>
    <row r="14" spans="1:24" ht="33.6" x14ac:dyDescent="0.3">
      <c r="A14" s="297" t="s">
        <v>336</v>
      </c>
      <c r="B14" s="59"/>
      <c r="C14" s="60">
        <v>2005</v>
      </c>
      <c r="D14" s="60">
        <v>2006</v>
      </c>
      <c r="E14" s="60">
        <v>2007</v>
      </c>
      <c r="F14" s="60">
        <v>2008</v>
      </c>
      <c r="G14" s="60">
        <v>2009</v>
      </c>
      <c r="H14" s="60">
        <v>2010</v>
      </c>
      <c r="I14" s="60">
        <v>2011</v>
      </c>
      <c r="J14" s="60">
        <v>2012</v>
      </c>
      <c r="K14" s="60">
        <v>2013</v>
      </c>
      <c r="L14" s="60">
        <v>2014</v>
      </c>
      <c r="M14" s="60">
        <v>2015</v>
      </c>
      <c r="N14" s="60">
        <v>2016</v>
      </c>
      <c r="O14" s="60">
        <v>2017</v>
      </c>
      <c r="P14" s="61">
        <v>2018</v>
      </c>
      <c r="Q14" s="66"/>
      <c r="R14" s="66"/>
      <c r="S14" s="66"/>
      <c r="T14" s="66"/>
      <c r="U14" s="66"/>
      <c r="V14" s="66"/>
      <c r="W14" s="66"/>
      <c r="X14" s="66"/>
    </row>
    <row r="15" spans="1:24" ht="15.75" customHeight="1" x14ac:dyDescent="0.3">
      <c r="A15" s="336"/>
      <c r="B15" s="78"/>
      <c r="C15" s="74">
        <v>1.4</v>
      </c>
      <c r="D15" s="74">
        <v>1.4</v>
      </c>
      <c r="E15" s="74">
        <v>1.4</v>
      </c>
      <c r="F15" s="74">
        <v>1.4</v>
      </c>
      <c r="G15" s="74">
        <v>1.4</v>
      </c>
      <c r="H15" s="74">
        <v>1.4</v>
      </c>
      <c r="I15" s="74">
        <v>1.4</v>
      </c>
      <c r="J15" s="74">
        <v>1.4</v>
      </c>
      <c r="K15" s="145">
        <v>1.4</v>
      </c>
      <c r="L15" s="145">
        <v>1.4</v>
      </c>
      <c r="M15" s="145">
        <v>1.4</v>
      </c>
      <c r="N15" s="145">
        <v>1.4</v>
      </c>
      <c r="O15" s="145">
        <v>1.4</v>
      </c>
      <c r="P15" s="146">
        <v>1.4</v>
      </c>
      <c r="Q15" s="380"/>
      <c r="R15" s="66"/>
      <c r="S15" s="66"/>
      <c r="T15" s="66"/>
      <c r="U15" s="66"/>
      <c r="V15" s="66"/>
      <c r="W15" s="66"/>
      <c r="X15" s="66"/>
    </row>
    <row r="16" spans="1:24" ht="15.75" customHeight="1" x14ac:dyDescent="0.3">
      <c r="A16" s="338"/>
      <c r="B16" s="76"/>
      <c r="C16" s="76"/>
      <c r="D16" s="76"/>
      <c r="E16" s="75"/>
      <c r="F16" s="75"/>
      <c r="G16" s="75"/>
      <c r="H16" s="75"/>
      <c r="I16" s="75"/>
      <c r="J16" s="75"/>
      <c r="N16" s="380"/>
      <c r="O16" s="66"/>
      <c r="P16" s="66"/>
      <c r="Q16" s="380"/>
      <c r="R16" s="66"/>
      <c r="S16" s="66"/>
      <c r="T16" s="66"/>
      <c r="U16" s="66"/>
      <c r="V16" s="66"/>
      <c r="W16" s="66"/>
      <c r="X16" s="66"/>
    </row>
    <row r="17" spans="1:17" x14ac:dyDescent="0.3">
      <c r="A17" s="338"/>
      <c r="B17" s="76"/>
      <c r="C17" s="76"/>
      <c r="D17" s="76"/>
      <c r="E17" s="82"/>
      <c r="F17" s="82"/>
      <c r="G17" s="82"/>
      <c r="H17" s="82"/>
      <c r="I17" s="82"/>
      <c r="J17" s="82"/>
      <c r="N17" s="55"/>
    </row>
    <row r="18" spans="1:17" s="63" customFormat="1" ht="51.6" x14ac:dyDescent="0.3">
      <c r="A18" s="297" t="s">
        <v>337</v>
      </c>
      <c r="B18" s="59"/>
      <c r="C18" s="60">
        <v>2005</v>
      </c>
      <c r="D18" s="60">
        <v>2006</v>
      </c>
      <c r="E18" s="60">
        <v>2007</v>
      </c>
      <c r="F18" s="60">
        <v>2008</v>
      </c>
      <c r="G18" s="60">
        <v>2009</v>
      </c>
      <c r="H18" s="60">
        <v>2010</v>
      </c>
      <c r="I18" s="60">
        <v>2011</v>
      </c>
      <c r="J18" s="60">
        <v>2012</v>
      </c>
      <c r="K18" s="60">
        <v>2013</v>
      </c>
      <c r="L18" s="60">
        <v>2014</v>
      </c>
      <c r="M18" s="60">
        <v>2015</v>
      </c>
      <c r="N18" s="60">
        <v>2016</v>
      </c>
      <c r="O18" s="60">
        <v>2017</v>
      </c>
      <c r="P18" s="61">
        <v>2018</v>
      </c>
    </row>
    <row r="19" spans="1:17" x14ac:dyDescent="0.3">
      <c r="A19" s="336"/>
      <c r="B19" s="78"/>
      <c r="C19" s="41">
        <v>1.25</v>
      </c>
      <c r="D19" s="41">
        <v>1.25</v>
      </c>
      <c r="E19" s="42">
        <v>1.25</v>
      </c>
      <c r="F19" s="42">
        <v>1.25</v>
      </c>
      <c r="G19" s="42">
        <v>1.25</v>
      </c>
      <c r="H19" s="42">
        <v>1.25</v>
      </c>
      <c r="I19" s="42">
        <v>1.25</v>
      </c>
      <c r="J19" s="42">
        <v>1.25</v>
      </c>
      <c r="K19" s="43">
        <v>1.25</v>
      </c>
      <c r="L19" s="43">
        <v>1.25</v>
      </c>
      <c r="M19" s="43">
        <v>1.25</v>
      </c>
      <c r="N19" s="43">
        <v>1.25</v>
      </c>
      <c r="O19" s="43">
        <v>1.25</v>
      </c>
      <c r="P19" s="43">
        <v>1.25</v>
      </c>
      <c r="Q19" s="466"/>
    </row>
    <row r="20" spans="1:17" x14ac:dyDescent="0.3">
      <c r="A20" s="338"/>
      <c r="B20" s="76"/>
      <c r="C20" s="76"/>
      <c r="D20" s="76"/>
      <c r="E20" s="75"/>
      <c r="F20" s="75"/>
      <c r="G20" s="75"/>
      <c r="H20" s="75"/>
      <c r="I20" s="75"/>
      <c r="J20" s="75"/>
      <c r="N20" s="55"/>
    </row>
    <row r="21" spans="1:17" x14ac:dyDescent="0.3">
      <c r="A21" s="338"/>
      <c r="B21" s="76"/>
      <c r="C21" s="76"/>
      <c r="D21" s="76"/>
      <c r="E21" s="82"/>
      <c r="F21" s="82"/>
      <c r="G21" s="82"/>
      <c r="H21" s="82"/>
      <c r="I21" s="82"/>
      <c r="J21" s="82"/>
      <c r="N21" s="55"/>
    </row>
    <row r="22" spans="1:17" s="49" customFormat="1" ht="15.75" customHeight="1" x14ac:dyDescent="0.3">
      <c r="A22" s="297" t="s">
        <v>338</v>
      </c>
      <c r="B22" s="298"/>
      <c r="C22" s="50"/>
      <c r="D22" s="50"/>
      <c r="E22" s="91"/>
      <c r="F22" s="91"/>
      <c r="G22" s="91"/>
      <c r="H22" s="91"/>
      <c r="I22" s="91"/>
      <c r="J22" s="91"/>
      <c r="N22" s="89"/>
    </row>
    <row r="23" spans="1:17" s="49" customFormat="1" ht="15.75" customHeight="1" x14ac:dyDescent="0.3">
      <c r="A23" s="94">
        <v>0</v>
      </c>
      <c r="B23" s="93" t="s">
        <v>47</v>
      </c>
      <c r="C23" s="50"/>
      <c r="D23" s="50"/>
      <c r="E23" s="51"/>
      <c r="F23" s="48"/>
      <c r="G23" s="48"/>
      <c r="H23" s="48"/>
      <c r="I23" s="48"/>
      <c r="J23" s="48"/>
      <c r="N23" s="89"/>
    </row>
    <row r="24" spans="1:17" s="49" customFormat="1" ht="15.75" customHeight="1" x14ac:dyDescent="0.3">
      <c r="A24" s="339"/>
      <c r="B24" s="50"/>
      <c r="C24" s="50"/>
      <c r="D24" s="50"/>
      <c r="E24" s="51"/>
      <c r="F24" s="48"/>
      <c r="G24" s="48"/>
      <c r="H24" s="48"/>
      <c r="I24" s="48"/>
      <c r="J24" s="48"/>
      <c r="N24" s="89"/>
    </row>
    <row r="25" spans="1:17" s="49" customFormat="1" ht="15.75" customHeight="1" x14ac:dyDescent="0.3">
      <c r="A25" s="339"/>
      <c r="B25" s="50"/>
      <c r="C25" s="50"/>
      <c r="D25" s="50"/>
      <c r="E25" s="51"/>
      <c r="F25" s="48"/>
      <c r="G25" s="48"/>
      <c r="H25" s="48"/>
      <c r="I25" s="48"/>
      <c r="J25" s="48"/>
      <c r="N25" s="89"/>
    </row>
    <row r="26" spans="1:17" ht="33.6" x14ac:dyDescent="0.3">
      <c r="A26" s="297" t="s">
        <v>339</v>
      </c>
      <c r="B26" s="115" t="s">
        <v>47</v>
      </c>
      <c r="C26" s="60">
        <v>2005</v>
      </c>
      <c r="D26" s="60">
        <v>2006</v>
      </c>
      <c r="E26" s="60">
        <v>2007</v>
      </c>
      <c r="F26" s="60">
        <v>2008</v>
      </c>
      <c r="G26" s="60">
        <v>2009</v>
      </c>
      <c r="H26" s="60">
        <v>2010</v>
      </c>
      <c r="I26" s="60">
        <v>2011</v>
      </c>
      <c r="J26" s="60">
        <v>2012</v>
      </c>
      <c r="K26" s="60">
        <v>2013</v>
      </c>
      <c r="L26" s="60">
        <v>2014</v>
      </c>
      <c r="M26" s="60">
        <v>2015</v>
      </c>
      <c r="N26" s="60">
        <v>2016</v>
      </c>
      <c r="O26" s="60">
        <v>2017</v>
      </c>
      <c r="P26" s="61">
        <v>2018</v>
      </c>
    </row>
    <row r="27" spans="1:17" s="49" customFormat="1" x14ac:dyDescent="0.3">
      <c r="A27" s="340"/>
      <c r="B27" s="84"/>
      <c r="C27" s="315">
        <f>(C3*C7*C11*C15*C19)-$A$23</f>
        <v>107909420.86864802</v>
      </c>
      <c r="D27" s="315">
        <f t="shared" ref="D27:L27" si="0">(D3*D7*D11*D15*D19)-$A$23</f>
        <v>110931305.24322002</v>
      </c>
      <c r="E27" s="315">
        <f t="shared" si="0"/>
        <v>113953189.61779201</v>
      </c>
      <c r="F27" s="315">
        <f t="shared" si="0"/>
        <v>116975073.99236403</v>
      </c>
      <c r="G27" s="315">
        <f t="shared" si="0"/>
        <v>124249724.13281402</v>
      </c>
      <c r="H27" s="315">
        <f t="shared" si="0"/>
        <v>127378705.94211704</v>
      </c>
      <c r="I27" s="315">
        <f t="shared" si="0"/>
        <v>134008819.06019999</v>
      </c>
      <c r="J27" s="315">
        <f t="shared" si="0"/>
        <v>138234984.75564623</v>
      </c>
      <c r="K27" s="315">
        <f t="shared" si="0"/>
        <v>142461150.45109245</v>
      </c>
      <c r="L27" s="315">
        <f t="shared" si="0"/>
        <v>146687316.14653865</v>
      </c>
      <c r="M27" s="315">
        <f>(M3*M7*M11*M15*M19)-$A$23</f>
        <v>150913481.84198487</v>
      </c>
      <c r="N27" s="315">
        <f t="shared" ref="N27:P27" si="1">(N3*N7*N11*N15*N19)-$A$23</f>
        <v>155139647.53743109</v>
      </c>
      <c r="O27" s="315">
        <f t="shared" si="1"/>
        <v>159365813.23287731</v>
      </c>
      <c r="P27" s="316">
        <f t="shared" si="1"/>
        <v>163591978.92832351</v>
      </c>
    </row>
    <row r="28" spans="1:17" s="49" customFormat="1" x14ac:dyDescent="0.3">
      <c r="A28" s="341"/>
      <c r="B28" s="85"/>
      <c r="C28" s="85"/>
      <c r="D28" s="85"/>
      <c r="E28" s="86"/>
      <c r="F28" s="86"/>
      <c r="G28" s="86"/>
      <c r="H28" s="86"/>
      <c r="I28" s="86"/>
      <c r="J28" s="86"/>
      <c r="N28" s="89"/>
    </row>
    <row r="29" spans="1:17" s="49" customFormat="1" x14ac:dyDescent="0.3">
      <c r="A29" s="341"/>
      <c r="B29" s="85"/>
      <c r="C29" s="85"/>
      <c r="D29" s="85"/>
      <c r="E29" s="87"/>
      <c r="F29" s="87"/>
      <c r="G29" s="87"/>
      <c r="H29" s="87"/>
      <c r="I29" s="87"/>
      <c r="J29" s="87"/>
      <c r="N29" s="89"/>
    </row>
    <row r="30" spans="1:17" ht="33.6" x14ac:dyDescent="0.3">
      <c r="A30" s="297" t="s">
        <v>340</v>
      </c>
      <c r="B30" s="59" t="s">
        <v>48</v>
      </c>
      <c r="C30" s="60">
        <v>2005</v>
      </c>
      <c r="D30" s="60">
        <v>2006</v>
      </c>
      <c r="E30" s="60">
        <v>2007</v>
      </c>
      <c r="F30" s="60">
        <v>2008</v>
      </c>
      <c r="G30" s="60">
        <v>2009</v>
      </c>
      <c r="H30" s="60">
        <v>2010</v>
      </c>
      <c r="I30" s="60">
        <v>2011</v>
      </c>
      <c r="J30" s="60">
        <v>2012</v>
      </c>
      <c r="K30" s="60">
        <v>2013</v>
      </c>
      <c r="L30" s="60">
        <v>2014</v>
      </c>
      <c r="M30" s="60">
        <v>2015</v>
      </c>
      <c r="N30" s="60">
        <v>2016</v>
      </c>
      <c r="O30" s="60">
        <v>2017</v>
      </c>
      <c r="P30" s="61">
        <v>2018</v>
      </c>
    </row>
    <row r="31" spans="1:17" s="49" customFormat="1" x14ac:dyDescent="0.3">
      <c r="A31" s="342"/>
      <c r="B31" s="343"/>
      <c r="C31" s="315">
        <v>5.0000000000000001E-3</v>
      </c>
      <c r="D31" s="315">
        <v>5.0000000000000001E-3</v>
      </c>
      <c r="E31" s="315">
        <v>5.0000000000000001E-3</v>
      </c>
      <c r="F31" s="315">
        <v>5.0000000000000001E-3</v>
      </c>
      <c r="G31" s="315">
        <v>5.0000000000000001E-3</v>
      </c>
      <c r="H31" s="315">
        <v>5.0000000000000001E-3</v>
      </c>
      <c r="I31" s="315">
        <v>5.0000000000000001E-3</v>
      </c>
      <c r="J31" s="315">
        <v>5.0000000000000001E-3</v>
      </c>
      <c r="K31" s="315">
        <v>5.0000000000000001E-3</v>
      </c>
      <c r="L31" s="315">
        <v>5.0000000000000001E-3</v>
      </c>
      <c r="M31" s="315">
        <v>5.0000000000000001E-3</v>
      </c>
      <c r="N31" s="315">
        <v>5.0000000000000001E-3</v>
      </c>
      <c r="O31" s="315">
        <v>5.0000000000000001E-3</v>
      </c>
      <c r="P31" s="315">
        <v>5.0000000000000001E-3</v>
      </c>
      <c r="Q31" s="465"/>
    </row>
    <row r="32" spans="1:17" s="49" customFormat="1" x14ac:dyDescent="0.3">
      <c r="A32" s="344"/>
      <c r="B32" s="90"/>
      <c r="C32" s="90"/>
      <c r="D32" s="90"/>
      <c r="E32" s="86"/>
      <c r="F32" s="86"/>
      <c r="G32" s="86"/>
      <c r="H32" s="86"/>
      <c r="I32" s="86"/>
      <c r="J32" s="86"/>
      <c r="N32" s="89"/>
    </row>
    <row r="33" spans="1:17" s="49" customFormat="1" ht="15.75" customHeight="1" x14ac:dyDescent="0.3">
      <c r="A33" s="344"/>
      <c r="B33" s="89"/>
      <c r="C33" s="89"/>
      <c r="D33" s="89"/>
      <c r="E33" s="51"/>
      <c r="F33" s="51"/>
      <c r="G33" s="51"/>
      <c r="H33" s="51"/>
      <c r="I33" s="51"/>
      <c r="J33" s="51"/>
      <c r="N33" s="89"/>
    </row>
    <row r="34" spans="1:17" s="49" customFormat="1" ht="15" customHeight="1" x14ac:dyDescent="0.3">
      <c r="A34" s="345" t="s">
        <v>49</v>
      </c>
      <c r="B34" s="346"/>
      <c r="C34" s="346"/>
      <c r="D34" s="346"/>
      <c r="E34" s="51"/>
      <c r="F34" s="51"/>
      <c r="G34" s="51"/>
      <c r="H34" s="51"/>
      <c r="I34" s="51"/>
      <c r="J34" s="51"/>
      <c r="N34" s="89"/>
    </row>
    <row r="35" spans="1:17" s="49" customFormat="1" x14ac:dyDescent="0.3">
      <c r="A35" s="347">
        <f>44/28</f>
        <v>1.5714285714285714</v>
      </c>
      <c r="B35" s="85"/>
      <c r="C35" s="85"/>
      <c r="D35" s="85"/>
      <c r="E35" s="51"/>
      <c r="F35" s="51"/>
      <c r="G35" s="51"/>
      <c r="H35" s="51"/>
      <c r="I35" s="51"/>
      <c r="J35" s="51"/>
      <c r="N35" s="89"/>
    </row>
    <row r="36" spans="1:17" s="49" customFormat="1" x14ac:dyDescent="0.3">
      <c r="A36" s="97"/>
      <c r="B36" s="89"/>
      <c r="C36" s="89"/>
      <c r="D36" s="89"/>
      <c r="E36" s="51"/>
      <c r="F36" s="51"/>
      <c r="G36" s="51"/>
      <c r="H36" s="51"/>
      <c r="I36" s="51"/>
      <c r="J36" s="51"/>
      <c r="N36" s="89"/>
    </row>
    <row r="37" spans="1:17" s="49" customFormat="1" x14ac:dyDescent="0.3">
      <c r="A37" s="344"/>
      <c r="B37" s="90"/>
      <c r="C37" s="90"/>
      <c r="D37" s="90"/>
      <c r="E37" s="51"/>
      <c r="F37" s="51"/>
      <c r="G37" s="51"/>
      <c r="H37" s="51"/>
      <c r="I37" s="51"/>
      <c r="J37" s="51"/>
      <c r="N37" s="89"/>
    </row>
    <row r="38" spans="1:17" ht="47.25" customHeight="1" x14ac:dyDescent="0.3">
      <c r="A38" s="681" t="s">
        <v>115</v>
      </c>
      <c r="B38" s="682"/>
      <c r="C38" s="60">
        <v>2005</v>
      </c>
      <c r="D38" s="60">
        <v>2006</v>
      </c>
      <c r="E38" s="348">
        <v>2007</v>
      </c>
      <c r="F38" s="348">
        <v>2008</v>
      </c>
      <c r="G38" s="348">
        <v>2009</v>
      </c>
      <c r="H38" s="348">
        <v>2010</v>
      </c>
      <c r="I38" s="348">
        <v>2011</v>
      </c>
      <c r="J38" s="348">
        <v>2012</v>
      </c>
      <c r="K38" s="60">
        <v>2013</v>
      </c>
      <c r="L38" s="60">
        <v>2014</v>
      </c>
      <c r="M38" s="60">
        <v>2015</v>
      </c>
      <c r="N38" s="60">
        <v>2016</v>
      </c>
      <c r="O38" s="60">
        <v>2017</v>
      </c>
      <c r="P38" s="61">
        <v>2018</v>
      </c>
    </row>
    <row r="39" spans="1:17" x14ac:dyDescent="0.3">
      <c r="A39" s="328"/>
      <c r="B39" s="65"/>
      <c r="C39" s="349">
        <f>C27*C31*$A$35/10^3</f>
        <v>847.85973539652025</v>
      </c>
      <c r="D39" s="349">
        <f t="shared" ref="D39:L39" si="2">D27*D31*$A$35/10^3</f>
        <v>871.60311262530001</v>
      </c>
      <c r="E39" s="349">
        <f t="shared" si="2"/>
        <v>895.34648985408</v>
      </c>
      <c r="F39" s="349">
        <f t="shared" si="2"/>
        <v>919.08986708286034</v>
      </c>
      <c r="G39" s="349">
        <f t="shared" si="2"/>
        <v>976.24783247211019</v>
      </c>
      <c r="H39" s="349">
        <f t="shared" si="2"/>
        <v>1000.8326895452052</v>
      </c>
      <c r="I39" s="349">
        <f t="shared" si="2"/>
        <v>1052.9264354729999</v>
      </c>
      <c r="J39" s="349">
        <f t="shared" si="2"/>
        <v>1086.1320230800775</v>
      </c>
      <c r="K39" s="349">
        <f t="shared" si="2"/>
        <v>1119.3376106871549</v>
      </c>
      <c r="L39" s="349">
        <f t="shared" si="2"/>
        <v>1152.5431982942321</v>
      </c>
      <c r="M39" s="349">
        <f>M27*M31*$A$35/10^3</f>
        <v>1185.7487859013097</v>
      </c>
      <c r="N39" s="349">
        <f t="shared" ref="N39:P39" si="3">N27*N31*$A$35/10^3</f>
        <v>1218.9543735083873</v>
      </c>
      <c r="O39" s="349">
        <f t="shared" si="3"/>
        <v>1252.1599611154645</v>
      </c>
      <c r="P39" s="349">
        <f t="shared" si="3"/>
        <v>1285.3655487225419</v>
      </c>
      <c r="Q39" s="466"/>
    </row>
    <row r="40" spans="1:17" x14ac:dyDescent="0.3">
      <c r="A40" s="331"/>
      <c r="B40" s="69"/>
      <c r="C40" s="69"/>
      <c r="D40" s="69"/>
      <c r="E40" s="121"/>
      <c r="F40" s="121"/>
      <c r="G40" s="121"/>
      <c r="H40" s="121"/>
      <c r="I40" s="121"/>
      <c r="J40" s="121"/>
      <c r="N40" s="55"/>
    </row>
    <row r="41" spans="1:17" x14ac:dyDescent="0.3">
      <c r="N41" s="55"/>
    </row>
    <row r="42" spans="1:17" ht="47.25" customHeight="1" x14ac:dyDescent="0.3">
      <c r="A42" s="681" t="s">
        <v>113</v>
      </c>
      <c r="B42" s="682"/>
      <c r="C42" s="351">
        <v>2005</v>
      </c>
      <c r="D42" s="352">
        <v>2006</v>
      </c>
      <c r="E42" s="348">
        <v>2007</v>
      </c>
      <c r="F42" s="348">
        <v>2008</v>
      </c>
      <c r="G42" s="348">
        <v>2009</v>
      </c>
      <c r="H42" s="348">
        <v>2010</v>
      </c>
      <c r="I42" s="348">
        <v>2011</v>
      </c>
      <c r="J42" s="348">
        <v>2012</v>
      </c>
      <c r="K42" s="60">
        <v>2013</v>
      </c>
      <c r="L42" s="60">
        <v>2014</v>
      </c>
      <c r="M42" s="60">
        <v>2015</v>
      </c>
      <c r="N42" s="60">
        <v>2016</v>
      </c>
      <c r="O42" s="60">
        <v>2017</v>
      </c>
      <c r="P42" s="61">
        <v>2018</v>
      </c>
    </row>
    <row r="43" spans="1:17" x14ac:dyDescent="0.3">
      <c r="A43" s="328"/>
      <c r="B43" s="65"/>
      <c r="C43" s="118">
        <f>C39*310</f>
        <v>262836.51797292125</v>
      </c>
      <c r="D43" s="118">
        <f>D39*310</f>
        <v>270196.96491384302</v>
      </c>
      <c r="E43" s="118">
        <f>E39*310</f>
        <v>277557.4118547648</v>
      </c>
      <c r="F43" s="118">
        <f t="shared" ref="F43:L43" si="4">F39*310</f>
        <v>284917.85879568668</v>
      </c>
      <c r="G43" s="118">
        <f t="shared" si="4"/>
        <v>302636.82806635415</v>
      </c>
      <c r="H43" s="118">
        <f t="shared" si="4"/>
        <v>310258.13375901361</v>
      </c>
      <c r="I43" s="118">
        <f t="shared" si="4"/>
        <v>326407.19499662996</v>
      </c>
      <c r="J43" s="118">
        <f t="shared" si="4"/>
        <v>336700.92715482402</v>
      </c>
      <c r="K43" s="118">
        <f t="shared" si="4"/>
        <v>346994.65931301803</v>
      </c>
      <c r="L43" s="118">
        <f t="shared" si="4"/>
        <v>357288.39147121191</v>
      </c>
      <c r="M43" s="118">
        <f>M39*310</f>
        <v>367582.12362940604</v>
      </c>
      <c r="N43" s="118">
        <f t="shared" ref="N43:P43" si="5">N39*310</f>
        <v>377875.8557876001</v>
      </c>
      <c r="O43" s="118">
        <f t="shared" si="5"/>
        <v>388169.58794579399</v>
      </c>
      <c r="P43" s="119">
        <f t="shared" si="5"/>
        <v>398463.32010398799</v>
      </c>
    </row>
    <row r="44" spans="1:17" x14ac:dyDescent="0.3">
      <c r="E44" s="354"/>
      <c r="G44" s="354"/>
    </row>
    <row r="46" spans="1:17" x14ac:dyDescent="0.3">
      <c r="A46" s="122"/>
      <c r="C46" s="50"/>
      <c r="D46" s="50"/>
    </row>
    <row r="47" spans="1:17" x14ac:dyDescent="0.3">
      <c r="A47" s="122"/>
      <c r="C47" s="124"/>
      <c r="D47" s="124"/>
    </row>
    <row r="48" spans="1:17" x14ac:dyDescent="0.3">
      <c r="A48" s="122"/>
      <c r="C48" s="355"/>
      <c r="D48" s="355"/>
    </row>
  </sheetData>
  <mergeCells count="2">
    <mergeCell ref="A38:B38"/>
    <mergeCell ref="A42:B42"/>
  </mergeCells>
  <pageMargins left="0.25" right="0.25" top="0.75" bottom="0.75" header="0.3" footer="0.3"/>
  <pageSetup paperSize="9" scale="51" fitToHeight="0" orientation="landscape" horizontalDpi="4294967293" verticalDpi="4294967293"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FFC000"/>
    <pageSetUpPr fitToPage="1"/>
  </sheetPr>
  <dimension ref="A1:Z83"/>
  <sheetViews>
    <sheetView topLeftCell="A73" zoomScale="85" zoomScaleNormal="85" zoomScalePageLayoutView="70" workbookViewId="0">
      <selection activeCell="I23" sqref="I23"/>
    </sheetView>
  </sheetViews>
  <sheetFormatPr defaultColWidth="8.6640625" defaultRowHeight="15.6" x14ac:dyDescent="0.3"/>
  <cols>
    <col min="1" max="1" width="41" style="57" customWidth="1"/>
    <col min="2" max="2" width="20" style="122" customWidth="1"/>
    <col min="3" max="3" width="27" style="122" customWidth="1"/>
    <col min="4" max="4" width="29.6640625" style="122" customWidth="1"/>
    <col min="5" max="5" width="25.6640625" style="122" customWidth="1"/>
    <col min="6" max="12" width="25.6640625" style="57" customWidth="1"/>
    <col min="13" max="13" width="24.6640625" style="57" bestFit="1" customWidth="1"/>
    <col min="14" max="15" width="21.6640625" style="57" customWidth="1"/>
    <col min="16" max="16" width="22" style="57" customWidth="1"/>
    <col min="17" max="17" width="18.6640625" style="57" customWidth="1"/>
    <col min="18" max="18" width="19.33203125" style="57" bestFit="1" customWidth="1"/>
    <col min="19" max="19" width="19.33203125" style="57" customWidth="1"/>
    <col min="20" max="20" width="18" style="57" customWidth="1"/>
    <col min="21" max="21" width="18.5546875" style="57" customWidth="1"/>
    <col min="22" max="22" width="18.88671875" style="57" customWidth="1"/>
    <col min="23" max="23" width="19.5546875" style="57" customWidth="1"/>
    <col min="24" max="194" width="8.6640625" style="57" customWidth="1"/>
    <col min="195" max="195" width="43.44140625" style="57" customWidth="1"/>
    <col min="196" max="202" width="18.6640625" style="57" customWidth="1"/>
    <col min="203" max="203" width="15.44140625" style="57" customWidth="1"/>
    <col min="204" max="204" width="12.33203125" style="57" customWidth="1"/>
    <col min="205" max="205" width="14.33203125" style="57" customWidth="1"/>
    <col min="206" max="206" width="12.33203125" style="57" customWidth="1"/>
    <col min="207" max="207" width="12.6640625" style="57" customWidth="1"/>
    <col min="208" max="209" width="12.44140625" style="57" customWidth="1"/>
    <col min="210" max="210" width="12.33203125" style="57" customWidth="1"/>
    <col min="211" max="216" width="11.44140625" style="57" bestFit="1" customWidth="1"/>
    <col min="217" max="217" width="13.6640625" style="57" bestFit="1" customWidth="1"/>
    <col min="218" max="222" width="11.44140625" style="57" bestFit="1" customWidth="1"/>
    <col min="223" max="223" width="11.6640625" style="57" customWidth="1"/>
    <col min="224" max="224" width="13.44140625" style="57" bestFit="1" customWidth="1"/>
    <col min="225" max="226" width="11.44140625" style="57" bestFit="1" customWidth="1"/>
    <col min="227" max="227" width="13.6640625" style="57" bestFit="1" customWidth="1"/>
    <col min="228" max="233" width="11.44140625" style="57" bestFit="1" customWidth="1"/>
    <col min="234" max="236" width="11.33203125" style="57" bestFit="1" customWidth="1"/>
    <col min="237" max="237" width="13.6640625" style="57" bestFit="1" customWidth="1"/>
    <col min="238" max="242" width="11.33203125" style="57" bestFit="1" customWidth="1"/>
    <col min="243" max="243" width="13.44140625" style="57" customWidth="1"/>
    <col min="244" max="244" width="11.33203125" style="57" bestFit="1" customWidth="1"/>
    <col min="245" max="245" width="15.33203125" style="57" customWidth="1"/>
    <col min="246" max="246" width="13.33203125" style="57" customWidth="1"/>
    <col min="247" max="247" width="15.6640625" style="57" customWidth="1"/>
    <col min="248" max="248" width="14.6640625" style="57" customWidth="1"/>
    <col min="249" max="249" width="19.33203125" style="57" customWidth="1"/>
    <col min="250" max="250" width="14" style="57" customWidth="1"/>
    <col min="251" max="251" width="15.6640625" style="57" customWidth="1"/>
    <col min="252" max="252" width="17" style="57" customWidth="1"/>
    <col min="253" max="253" width="16.33203125" style="57" customWidth="1"/>
    <col min="254" max="254" width="17.33203125" style="57" customWidth="1"/>
    <col min="255" max="16384" width="8.6640625" style="57"/>
  </cols>
  <sheetData>
    <row r="1" spans="1:22" x14ac:dyDescent="0.3">
      <c r="A1" s="55"/>
      <c r="B1" s="56"/>
      <c r="C1" s="56"/>
      <c r="D1" s="56"/>
      <c r="E1" s="56"/>
      <c r="F1" s="55"/>
      <c r="G1" s="55"/>
      <c r="H1" s="55"/>
      <c r="I1" s="55"/>
      <c r="J1" s="55"/>
      <c r="K1" s="55"/>
    </row>
    <row r="2" spans="1:22" s="63" customFormat="1" ht="16.2" x14ac:dyDescent="0.35">
      <c r="A2" s="58" t="s">
        <v>198</v>
      </c>
      <c r="B2" s="59" t="s">
        <v>152</v>
      </c>
      <c r="C2" s="60">
        <v>2005</v>
      </c>
      <c r="D2" s="60">
        <v>2006</v>
      </c>
      <c r="E2" s="60">
        <v>2007</v>
      </c>
      <c r="F2" s="60">
        <v>2008</v>
      </c>
      <c r="G2" s="60">
        <v>2009</v>
      </c>
      <c r="H2" s="60">
        <v>2010</v>
      </c>
      <c r="I2" s="60">
        <v>2011</v>
      </c>
      <c r="J2" s="60">
        <v>2012</v>
      </c>
      <c r="K2" s="60">
        <v>2013</v>
      </c>
      <c r="L2" s="60">
        <v>2014</v>
      </c>
      <c r="M2" s="60">
        <v>2015</v>
      </c>
      <c r="N2" s="60">
        <v>2016</v>
      </c>
      <c r="O2" s="60">
        <v>2017</v>
      </c>
      <c r="P2" s="61">
        <v>2018</v>
      </c>
      <c r="Q2" s="62"/>
      <c r="R2" s="62"/>
      <c r="S2" s="62"/>
    </row>
    <row r="3" spans="1:22" s="66" customFormat="1" ht="16.2" x14ac:dyDescent="0.35">
      <c r="A3" s="64"/>
      <c r="B3" s="65"/>
      <c r="C3" s="309">
        <f>'State population'!G21</f>
        <v>32467248.799999997</v>
      </c>
      <c r="D3" s="309">
        <f>'State population'!H21</f>
        <v>32623717.499999996</v>
      </c>
      <c r="E3" s="309">
        <f>'State population'!I21</f>
        <v>32780186.199999996</v>
      </c>
      <c r="F3" s="309">
        <f>'State population'!J21</f>
        <v>32936654.899999995</v>
      </c>
      <c r="G3" s="309">
        <f>'State population'!K21</f>
        <v>33093123.599999994</v>
      </c>
      <c r="H3" s="309">
        <f>'State population'!L21</f>
        <v>33249592.299999993</v>
      </c>
      <c r="I3" s="309">
        <f>'State population'!M21</f>
        <v>33406061</v>
      </c>
      <c r="J3" s="309">
        <f>'State population'!N21</f>
        <v>33570218.58116439</v>
      </c>
      <c r="K3" s="309">
        <f>'State population'!O21</f>
        <v>33734376.16232878</v>
      </c>
      <c r="L3" s="309">
        <f>'State population'!P21</f>
        <v>33898533.74349317</v>
      </c>
      <c r="M3" s="309">
        <f>'State population'!Q21</f>
        <v>34062691.324657559</v>
      </c>
      <c r="N3" s="309">
        <f>'State population'!R21</f>
        <v>34227655.577145867</v>
      </c>
      <c r="O3" s="309">
        <f>'State population'!S21</f>
        <v>34393426.500958093</v>
      </c>
      <c r="P3" s="309">
        <f>'State population'!T21</f>
        <v>34560004.096094236</v>
      </c>
      <c r="Q3" s="487"/>
      <c r="R3" s="62"/>
      <c r="S3" s="62"/>
    </row>
    <row r="4" spans="1:22" s="66" customFormat="1" ht="16.2" x14ac:dyDescent="0.35">
      <c r="A4" s="68"/>
      <c r="B4" s="69"/>
      <c r="C4" s="311"/>
      <c r="E4" s="67"/>
      <c r="F4" s="67"/>
      <c r="G4" s="67"/>
      <c r="H4" s="136"/>
      <c r="I4" s="67"/>
      <c r="J4" s="67"/>
      <c r="K4" s="67"/>
      <c r="L4" s="67"/>
      <c r="M4" s="67"/>
      <c r="N4" s="62"/>
      <c r="O4" s="62"/>
      <c r="P4" s="62"/>
      <c r="Q4" s="62"/>
      <c r="R4" s="62"/>
      <c r="S4" s="62"/>
    </row>
    <row r="5" spans="1:22" s="66" customFormat="1" ht="16.2" x14ac:dyDescent="0.35">
      <c r="A5" s="68"/>
      <c r="B5" s="69"/>
      <c r="C5" s="135"/>
      <c r="E5" s="70"/>
      <c r="F5" s="70"/>
      <c r="G5" s="71"/>
      <c r="H5" s="71"/>
      <c r="I5" s="72"/>
      <c r="J5" s="70"/>
      <c r="N5" s="62"/>
      <c r="O5" s="62"/>
      <c r="P5" s="62"/>
      <c r="Q5" s="62"/>
      <c r="R5" s="62"/>
      <c r="S5" s="62"/>
      <c r="V5" s="73"/>
    </row>
    <row r="6" spans="1:22" s="66" customFormat="1" ht="16.2" x14ac:dyDescent="0.35">
      <c r="A6" s="58" t="s">
        <v>19</v>
      </c>
      <c r="B6" s="59" t="s">
        <v>1</v>
      </c>
      <c r="C6" s="60">
        <v>2005</v>
      </c>
      <c r="D6" s="60">
        <v>2006</v>
      </c>
      <c r="E6" s="60">
        <v>2007</v>
      </c>
      <c r="F6" s="60">
        <v>2008</v>
      </c>
      <c r="G6" s="60">
        <v>2009</v>
      </c>
      <c r="H6" s="60">
        <v>2010</v>
      </c>
      <c r="I6" s="60">
        <v>2011</v>
      </c>
      <c r="J6" s="60">
        <v>2012</v>
      </c>
      <c r="K6" s="60">
        <v>2013</v>
      </c>
      <c r="L6" s="60">
        <v>2014</v>
      </c>
      <c r="M6" s="60">
        <v>2015</v>
      </c>
      <c r="N6" s="60">
        <v>2016</v>
      </c>
      <c r="O6" s="60">
        <v>2017</v>
      </c>
      <c r="P6" s="61">
        <v>2018</v>
      </c>
      <c r="Q6" s="62"/>
      <c r="R6" s="62"/>
      <c r="S6" s="62"/>
    </row>
    <row r="7" spans="1:22" s="48" customFormat="1" x14ac:dyDescent="0.3">
      <c r="A7" s="312"/>
      <c r="B7" s="313"/>
      <c r="C7" s="313">
        <f>BOD!$B$23</f>
        <v>40.5</v>
      </c>
      <c r="D7" s="313">
        <f>BOD!$B$23</f>
        <v>40.5</v>
      </c>
      <c r="E7" s="313">
        <f>BOD!$B$23</f>
        <v>40.5</v>
      </c>
      <c r="F7" s="313">
        <f>BOD!$B$23</f>
        <v>40.5</v>
      </c>
      <c r="G7" s="313">
        <f>BOD!$B$23</f>
        <v>40.5</v>
      </c>
      <c r="H7" s="313">
        <f>BOD!$B$23</f>
        <v>40.5</v>
      </c>
      <c r="I7" s="313">
        <f>BOD!$B$23</f>
        <v>40.5</v>
      </c>
      <c r="J7" s="313">
        <f>BOD!$B$23</f>
        <v>40.5</v>
      </c>
      <c r="K7" s="313">
        <f>BOD!$B$23</f>
        <v>40.5</v>
      </c>
      <c r="L7" s="313">
        <f>BOD!$B$23</f>
        <v>40.5</v>
      </c>
      <c r="M7" s="313">
        <f>BOD!$B$23</f>
        <v>40.5</v>
      </c>
      <c r="N7" s="313">
        <f>BOD!$B$23</f>
        <v>40.5</v>
      </c>
      <c r="O7" s="313">
        <f>BOD!$B$23</f>
        <v>40.5</v>
      </c>
      <c r="P7" s="313">
        <f>BOD!$B$23</f>
        <v>40.5</v>
      </c>
      <c r="Q7" s="488"/>
    </row>
    <row r="8" spans="1:22" s="66" customFormat="1" ht="16.2" x14ac:dyDescent="0.35">
      <c r="A8" s="68"/>
      <c r="B8" s="69"/>
      <c r="C8" s="69"/>
      <c r="D8" s="69"/>
      <c r="E8" s="75"/>
      <c r="F8" s="75"/>
      <c r="G8" s="75"/>
      <c r="H8" s="75"/>
      <c r="I8" s="75"/>
      <c r="J8" s="75"/>
      <c r="N8" s="62"/>
      <c r="O8" s="62"/>
      <c r="P8" s="62"/>
      <c r="Q8" s="62"/>
      <c r="R8" s="62"/>
      <c r="S8" s="62"/>
    </row>
    <row r="9" spans="1:22" s="66" customFormat="1" ht="16.2" x14ac:dyDescent="0.35">
      <c r="A9" s="68"/>
      <c r="B9" s="76"/>
      <c r="C9" s="76"/>
      <c r="D9" s="76"/>
      <c r="E9" s="70"/>
      <c r="F9" s="70"/>
      <c r="G9" s="70"/>
      <c r="H9" s="70"/>
      <c r="I9" s="70"/>
      <c r="J9" s="70"/>
      <c r="N9" s="62"/>
      <c r="O9" s="62"/>
      <c r="P9" s="62"/>
      <c r="Q9" s="62"/>
      <c r="R9" s="62"/>
      <c r="S9" s="62"/>
    </row>
    <row r="10" spans="1:22" s="63" customFormat="1" ht="30" customHeight="1" x14ac:dyDescent="0.35">
      <c r="A10" s="505" t="s">
        <v>54</v>
      </c>
      <c r="B10" s="59" t="s">
        <v>56</v>
      </c>
      <c r="C10" s="60">
        <v>2005</v>
      </c>
      <c r="D10" s="60">
        <v>2006</v>
      </c>
      <c r="E10" s="60">
        <v>2007</v>
      </c>
      <c r="F10" s="60">
        <v>2008</v>
      </c>
      <c r="G10" s="60">
        <v>2009</v>
      </c>
      <c r="H10" s="60">
        <v>2010</v>
      </c>
      <c r="I10" s="60">
        <v>2011</v>
      </c>
      <c r="J10" s="60">
        <v>2012</v>
      </c>
      <c r="K10" s="60">
        <v>2013</v>
      </c>
      <c r="L10" s="60">
        <v>2014</v>
      </c>
      <c r="M10" s="60">
        <v>2015</v>
      </c>
      <c r="N10" s="60">
        <v>2016</v>
      </c>
      <c r="O10" s="60">
        <v>2017</v>
      </c>
      <c r="P10" s="61">
        <v>2018</v>
      </c>
      <c r="Q10" s="62"/>
      <c r="R10" s="62"/>
      <c r="S10" s="62"/>
    </row>
    <row r="11" spans="1:22" ht="15.75" customHeight="1" x14ac:dyDescent="0.35">
      <c r="A11" s="77"/>
      <c r="B11" s="78"/>
      <c r="C11" s="42">
        <f>C3*C7*0.001*365</f>
        <v>479947105.38599998</v>
      </c>
      <c r="D11" s="42">
        <f>D3*D7*0.001*365</f>
        <v>482260103.94374996</v>
      </c>
      <c r="E11" s="42">
        <f>E3*E7*0.001*365</f>
        <v>484573102.50150001</v>
      </c>
      <c r="F11" s="42">
        <f>F3*F7*0.001*365</f>
        <v>486886101.05924988</v>
      </c>
      <c r="G11" s="42">
        <f t="shared" ref="G11:L11" si="0">G3*G7*0.001*365</f>
        <v>489199099.61699986</v>
      </c>
      <c r="H11" s="42">
        <f t="shared" si="0"/>
        <v>491512098.17474985</v>
      </c>
      <c r="I11" s="42">
        <f t="shared" si="0"/>
        <v>493825096.73250002</v>
      </c>
      <c r="J11" s="42">
        <f t="shared" si="0"/>
        <v>496251756.17606258</v>
      </c>
      <c r="K11" s="42">
        <f t="shared" si="0"/>
        <v>498678415.61962521</v>
      </c>
      <c r="L11" s="42">
        <f t="shared" si="0"/>
        <v>501105075.06318772</v>
      </c>
      <c r="M11" s="42">
        <f>M3*M7*0.001*365</f>
        <v>503531734.50675035</v>
      </c>
      <c r="N11" s="42">
        <f t="shared" ref="N11:O11" si="1">N3*N7*0.001*365</f>
        <v>505970318.56915879</v>
      </c>
      <c r="O11" s="42">
        <f t="shared" si="1"/>
        <v>508420827.25041306</v>
      </c>
      <c r="P11" s="79">
        <f>P3*P7*0.001*365</f>
        <v>510883260.55051309</v>
      </c>
      <c r="Q11" s="62"/>
      <c r="R11" s="62"/>
      <c r="S11" s="62"/>
    </row>
    <row r="12" spans="1:22" ht="15.75" customHeight="1" x14ac:dyDescent="0.35">
      <c r="A12" s="80"/>
      <c r="B12" s="76"/>
      <c r="C12" s="76"/>
      <c r="D12" s="76"/>
      <c r="E12" s="75"/>
      <c r="F12" s="75"/>
      <c r="G12" s="75"/>
      <c r="H12" s="75"/>
      <c r="I12" s="75"/>
      <c r="J12" s="75"/>
      <c r="N12" s="62"/>
      <c r="O12" s="62"/>
      <c r="P12" s="62"/>
      <c r="Q12" s="62"/>
      <c r="R12" s="62"/>
      <c r="S12" s="62"/>
    </row>
    <row r="13" spans="1:22" ht="16.2" x14ac:dyDescent="0.35">
      <c r="A13" s="80"/>
      <c r="B13" s="76"/>
      <c r="C13" s="76"/>
      <c r="D13" s="76"/>
      <c r="E13" s="75"/>
      <c r="F13" s="81"/>
      <c r="G13" s="81"/>
      <c r="H13" s="81"/>
      <c r="I13" s="81"/>
      <c r="J13" s="81"/>
      <c r="N13" s="62"/>
      <c r="O13" s="62"/>
      <c r="P13" s="62"/>
      <c r="Q13" s="62"/>
      <c r="R13" s="62"/>
      <c r="S13" s="62"/>
    </row>
    <row r="14" spans="1:22" ht="18" customHeight="1" x14ac:dyDescent="0.3">
      <c r="A14" s="58" t="s">
        <v>100</v>
      </c>
      <c r="B14" s="59" t="s">
        <v>152</v>
      </c>
      <c r="C14" s="60">
        <v>2005</v>
      </c>
      <c r="D14" s="60">
        <v>2006</v>
      </c>
      <c r="E14" s="60">
        <v>2007</v>
      </c>
      <c r="F14" s="60">
        <v>2008</v>
      </c>
      <c r="G14" s="60">
        <v>2009</v>
      </c>
      <c r="H14" s="60">
        <v>2010</v>
      </c>
      <c r="I14" s="60">
        <v>2011</v>
      </c>
      <c r="J14" s="60">
        <v>2012</v>
      </c>
      <c r="K14" s="60">
        <v>2013</v>
      </c>
      <c r="L14" s="60">
        <v>2014</v>
      </c>
      <c r="M14" s="60">
        <v>2015</v>
      </c>
      <c r="N14" s="60">
        <v>2016</v>
      </c>
      <c r="O14" s="60">
        <v>2017</v>
      </c>
      <c r="P14" s="61">
        <v>2018</v>
      </c>
    </row>
    <row r="15" spans="1:22" ht="15.75" customHeight="1" x14ac:dyDescent="0.3">
      <c r="A15" s="77"/>
      <c r="B15" s="78"/>
      <c r="C15" s="41">
        <v>1.25</v>
      </c>
      <c r="D15" s="41">
        <v>1.25</v>
      </c>
      <c r="E15" s="42">
        <v>1.25</v>
      </c>
      <c r="F15" s="42">
        <v>1.25</v>
      </c>
      <c r="G15" s="42">
        <v>1.25</v>
      </c>
      <c r="H15" s="42">
        <v>1.25</v>
      </c>
      <c r="I15" s="42">
        <v>1.25</v>
      </c>
      <c r="J15" s="42">
        <v>1.25</v>
      </c>
      <c r="K15" s="43">
        <v>1.25</v>
      </c>
      <c r="L15" s="43">
        <v>1.25</v>
      </c>
      <c r="M15" s="43">
        <v>1.25</v>
      </c>
      <c r="N15" s="43">
        <v>1.25</v>
      </c>
      <c r="O15" s="43">
        <v>1.25</v>
      </c>
      <c r="P15" s="44">
        <v>1.25</v>
      </c>
    </row>
    <row r="16" spans="1:22" ht="15.75" customHeight="1" x14ac:dyDescent="0.3">
      <c r="A16" s="80"/>
      <c r="B16" s="76"/>
      <c r="C16" s="76"/>
      <c r="D16" s="76"/>
      <c r="E16" s="75"/>
      <c r="F16" s="75"/>
      <c r="G16" s="75"/>
      <c r="H16" s="75"/>
      <c r="I16" s="75"/>
      <c r="J16" s="75"/>
    </row>
    <row r="17" spans="1:19" x14ac:dyDescent="0.3">
      <c r="A17" s="80"/>
      <c r="B17" s="76"/>
      <c r="C17" s="76"/>
      <c r="D17" s="76"/>
      <c r="E17" s="82"/>
      <c r="F17" s="82"/>
      <c r="G17" s="82"/>
      <c r="H17" s="82"/>
      <c r="I17" s="82"/>
      <c r="J17" s="82"/>
    </row>
    <row r="18" spans="1:19" s="63" customFormat="1" ht="18" x14ac:dyDescent="0.3">
      <c r="A18" s="58" t="s">
        <v>101</v>
      </c>
      <c r="B18" s="59" t="s">
        <v>152</v>
      </c>
      <c r="C18" s="60">
        <v>2005</v>
      </c>
      <c r="D18" s="60">
        <v>2006</v>
      </c>
      <c r="E18" s="60">
        <v>2007</v>
      </c>
      <c r="F18" s="60">
        <v>2008</v>
      </c>
      <c r="G18" s="60">
        <v>2009</v>
      </c>
      <c r="H18" s="60">
        <v>2010</v>
      </c>
      <c r="I18" s="60">
        <v>2011</v>
      </c>
      <c r="J18" s="60">
        <v>2012</v>
      </c>
      <c r="K18" s="60">
        <v>2013</v>
      </c>
      <c r="L18" s="60">
        <v>2014</v>
      </c>
      <c r="M18" s="60">
        <v>2015</v>
      </c>
      <c r="N18" s="60">
        <v>2016</v>
      </c>
      <c r="O18" s="60">
        <v>2017</v>
      </c>
      <c r="P18" s="61">
        <v>2018</v>
      </c>
    </row>
    <row r="19" spans="1:19" x14ac:dyDescent="0.3">
      <c r="A19" s="77"/>
      <c r="B19" s="78"/>
      <c r="C19" s="74">
        <v>1</v>
      </c>
      <c r="D19" s="74">
        <v>1</v>
      </c>
      <c r="E19" s="42">
        <v>1</v>
      </c>
      <c r="F19" s="42">
        <v>1</v>
      </c>
      <c r="G19" s="42">
        <v>1</v>
      </c>
      <c r="H19" s="42">
        <v>1</v>
      </c>
      <c r="I19" s="42">
        <v>1</v>
      </c>
      <c r="J19" s="42">
        <v>1</v>
      </c>
      <c r="K19" s="145">
        <v>1</v>
      </c>
      <c r="L19" s="145">
        <v>1</v>
      </c>
      <c r="M19" s="145">
        <v>1</v>
      </c>
      <c r="N19" s="145">
        <v>1</v>
      </c>
      <c r="O19" s="145">
        <v>1</v>
      </c>
      <c r="P19" s="146">
        <v>1</v>
      </c>
    </row>
    <row r="20" spans="1:19" x14ac:dyDescent="0.3">
      <c r="A20" s="80"/>
      <c r="B20" s="76"/>
      <c r="C20" s="76"/>
      <c r="D20" s="76"/>
      <c r="E20" s="75"/>
      <c r="F20" s="75"/>
      <c r="G20" s="75"/>
      <c r="H20" s="75"/>
      <c r="I20" s="75"/>
      <c r="J20" s="75"/>
    </row>
    <row r="21" spans="1:19" x14ac:dyDescent="0.3">
      <c r="A21" s="80"/>
      <c r="B21" s="76"/>
      <c r="C21" s="76"/>
      <c r="D21" s="76"/>
      <c r="E21" s="82"/>
      <c r="F21" s="82"/>
      <c r="G21" s="82"/>
      <c r="H21" s="82"/>
      <c r="I21" s="82"/>
      <c r="J21" s="82"/>
    </row>
    <row r="22" spans="1:19" ht="18" x14ac:dyDescent="0.3">
      <c r="A22" s="505" t="s">
        <v>188</v>
      </c>
      <c r="B22" s="59" t="s">
        <v>56</v>
      </c>
      <c r="C22" s="60">
        <v>2005</v>
      </c>
      <c r="D22" s="60">
        <v>2006</v>
      </c>
      <c r="E22" s="60">
        <v>2007</v>
      </c>
      <c r="F22" s="60">
        <v>2008</v>
      </c>
      <c r="G22" s="60">
        <v>2009</v>
      </c>
      <c r="H22" s="60">
        <v>2010</v>
      </c>
      <c r="I22" s="60">
        <v>2011</v>
      </c>
      <c r="J22" s="60">
        <v>2012</v>
      </c>
      <c r="K22" s="60">
        <v>2013</v>
      </c>
      <c r="L22" s="60">
        <v>2014</v>
      </c>
      <c r="M22" s="60">
        <v>2015</v>
      </c>
      <c r="N22" s="60">
        <v>2016</v>
      </c>
      <c r="O22" s="60">
        <v>2017</v>
      </c>
      <c r="P22" s="61">
        <v>2018</v>
      </c>
      <c r="Q22" s="63"/>
      <c r="R22" s="63"/>
      <c r="S22" s="63"/>
    </row>
    <row r="23" spans="1:19" s="49" customFormat="1" x14ac:dyDescent="0.3">
      <c r="A23" s="83"/>
      <c r="B23" s="84"/>
      <c r="C23" s="315">
        <f>C11*'Urban_degree of utilization'!$Y$26*C15</f>
        <v>85220886.753831491</v>
      </c>
      <c r="D23" s="315">
        <f>D11*'Urban_degree of utilization'!$Y$26*D15</f>
        <v>85631589.904115632</v>
      </c>
      <c r="E23" s="315">
        <f>E11*'Urban_degree of utilization'!$Y$26*E15</f>
        <v>86042293.054399788</v>
      </c>
      <c r="F23" s="315">
        <f>F11*'Urban_degree of utilization'!$Y$26*F15</f>
        <v>86452996.204683915</v>
      </c>
      <c r="G23" s="315">
        <f>G11*'Urban_degree of utilization'!$Y$26*G15</f>
        <v>86863699.354968056</v>
      </c>
      <c r="H23" s="315">
        <f>H11*'Urban_degree of utilization'!$Y$26*H15</f>
        <v>87274402.505252212</v>
      </c>
      <c r="I23" s="315">
        <f>I11*'Urban_degree of utilization'!$P$26*I15</f>
        <v>88271236.040934354</v>
      </c>
      <c r="J23" s="315">
        <f>J11*'Urban_degree of utilization'!$P$26*J15</f>
        <v>88705001.416471168</v>
      </c>
      <c r="K23" s="315">
        <f>K11*'Urban_degree of utilization'!$P$26*K15</f>
        <v>89138766.792007998</v>
      </c>
      <c r="L23" s="315">
        <f>L11*'Urban_degree of utilization'!$P$26*L15</f>
        <v>89572532.167544797</v>
      </c>
      <c r="M23" s="315">
        <f>M11*'Urban_degree of utilization'!$P$26*M15</f>
        <v>90006297.543081626</v>
      </c>
      <c r="N23" s="315">
        <f>N11*'Urban_degree of utilization'!$P$26*N15</f>
        <v>90442194.444237128</v>
      </c>
      <c r="O23" s="315">
        <f>O11*'Urban_degree of utilization'!$P$26*O15</f>
        <v>90880222.871011332</v>
      </c>
      <c r="P23" s="315">
        <f>P11*'Urban_degree of utilization'!$P$26*P15</f>
        <v>91320382.823404208</v>
      </c>
      <c r="Q23" s="489"/>
      <c r="R23" s="63"/>
      <c r="S23" s="63"/>
    </row>
    <row r="24" spans="1:19" s="49" customFormat="1" x14ac:dyDescent="0.3">
      <c r="A24" s="46"/>
      <c r="B24" s="85"/>
      <c r="C24" s="317"/>
      <c r="D24" s="85"/>
      <c r="E24" s="86"/>
      <c r="F24" s="86"/>
      <c r="G24" s="86"/>
      <c r="H24" s="86"/>
      <c r="I24" s="86"/>
      <c r="J24" s="86"/>
      <c r="N24" s="63"/>
      <c r="O24" s="63"/>
      <c r="P24" s="63"/>
      <c r="Q24" s="63"/>
      <c r="R24" s="63"/>
      <c r="S24" s="63"/>
    </row>
    <row r="25" spans="1:19" s="49" customFormat="1" x14ac:dyDescent="0.3">
      <c r="A25" s="46"/>
      <c r="B25" s="85"/>
      <c r="C25" s="85"/>
      <c r="D25" s="85"/>
      <c r="E25" s="87"/>
      <c r="F25" s="87"/>
      <c r="G25" s="87"/>
      <c r="H25" s="87"/>
      <c r="I25" s="87"/>
      <c r="J25" s="87"/>
      <c r="N25" s="63"/>
      <c r="O25" s="63"/>
      <c r="P25" s="63"/>
      <c r="Q25" s="63"/>
      <c r="R25" s="63"/>
      <c r="S25" s="63"/>
    </row>
    <row r="26" spans="1:19" ht="18" x14ac:dyDescent="0.3">
      <c r="A26" s="505" t="s">
        <v>189</v>
      </c>
      <c r="B26" s="59" t="s">
        <v>56</v>
      </c>
      <c r="C26" s="60">
        <v>2005</v>
      </c>
      <c r="D26" s="60">
        <v>2006</v>
      </c>
      <c r="E26" s="60">
        <v>2007</v>
      </c>
      <c r="F26" s="60">
        <v>2008</v>
      </c>
      <c r="G26" s="60">
        <v>2009</v>
      </c>
      <c r="H26" s="60">
        <v>2010</v>
      </c>
      <c r="I26" s="60">
        <v>2011</v>
      </c>
      <c r="J26" s="60">
        <v>2012</v>
      </c>
      <c r="K26" s="60">
        <v>2013</v>
      </c>
      <c r="L26" s="60">
        <v>2014</v>
      </c>
      <c r="M26" s="60">
        <v>2015</v>
      </c>
      <c r="N26" s="60">
        <v>2016</v>
      </c>
      <c r="O26" s="60">
        <v>2017</v>
      </c>
      <c r="P26" s="61">
        <v>2018</v>
      </c>
      <c r="Q26" s="63"/>
      <c r="R26" s="63"/>
      <c r="S26" s="63"/>
    </row>
    <row r="27" spans="1:19" s="49" customFormat="1" x14ac:dyDescent="0.3">
      <c r="A27" s="88"/>
      <c r="B27" s="84"/>
      <c r="C27" s="315">
        <f>C11*C19*(1-'Urban_degree of utilization'!$Y$26)</f>
        <v>411770395.98293477</v>
      </c>
      <c r="D27" s="315">
        <f>D11*D19*(1-'Urban_degree of utilization'!$Y$26)</f>
        <v>413754832.02045745</v>
      </c>
      <c r="E27" s="315">
        <f>E11*E19*(1-'Urban_degree of utilization'!$Y$26)</f>
        <v>415739268.05798018</v>
      </c>
      <c r="F27" s="315">
        <f>F11*F19*(1-'Urban_degree of utilization'!$Y$26)</f>
        <v>417723704.09550273</v>
      </c>
      <c r="G27" s="315">
        <f>G11*G19*(1-'Urban_degree of utilization'!$Y$26)</f>
        <v>419708140.13302541</v>
      </c>
      <c r="H27" s="315">
        <f>H11*H19*(1-'Urban_degree of utilization'!$Y$26)</f>
        <v>421692576.17054808</v>
      </c>
      <c r="I27" s="315">
        <f>I11*I19*(1-'Urban_degree of utilization'!$P$26)</f>
        <v>423208107.8997525</v>
      </c>
      <c r="J27" s="315">
        <f>J11*J19*(1-'Urban_degree of utilization'!$P$26)</f>
        <v>425287755.0428856</v>
      </c>
      <c r="K27" s="315">
        <f>K11*K19*(1-'Urban_degree of utilization'!$P$26)</f>
        <v>427367402.18601882</v>
      </c>
      <c r="L27" s="315">
        <f>L11*L19*(1-'Urban_degree of utilization'!$P$26)</f>
        <v>429447049.32915187</v>
      </c>
      <c r="M27" s="315">
        <f>M11*M19*(1-'Urban_degree of utilization'!$P$26)</f>
        <v>431526696.47228503</v>
      </c>
      <c r="N27" s="315">
        <f>N11*N19*(1-'Urban_degree of utilization'!$P$26)</f>
        <v>433616563.01376909</v>
      </c>
      <c r="O27" s="315">
        <f>O11*O19*(1-'Urban_degree of utilization'!$P$26)</f>
        <v>435716648.95360398</v>
      </c>
      <c r="P27" s="315">
        <f>P11*P19*(1-'Urban_degree of utilization'!$P$26)</f>
        <v>437826954.29178971</v>
      </c>
      <c r="Q27" s="489"/>
      <c r="R27" s="63"/>
      <c r="S27" s="63"/>
    </row>
    <row r="28" spans="1:19" s="49" customFormat="1" x14ac:dyDescent="0.3">
      <c r="A28" s="89"/>
      <c r="B28" s="90"/>
      <c r="C28" s="317"/>
      <c r="D28" s="90"/>
      <c r="E28" s="86"/>
      <c r="F28" s="86"/>
      <c r="G28" s="86"/>
      <c r="H28" s="86"/>
      <c r="I28" s="86"/>
      <c r="J28" s="86"/>
      <c r="N28" s="63"/>
      <c r="O28" s="63"/>
      <c r="P28" s="63"/>
      <c r="Q28" s="63"/>
      <c r="R28" s="63"/>
      <c r="S28" s="63"/>
    </row>
    <row r="29" spans="1:19" s="49" customFormat="1" x14ac:dyDescent="0.3">
      <c r="A29" s="89"/>
      <c r="B29" s="90"/>
      <c r="C29" s="90"/>
      <c r="D29" s="90"/>
      <c r="E29" s="51"/>
      <c r="F29" s="51"/>
      <c r="G29" s="51"/>
      <c r="H29" s="51"/>
      <c r="I29" s="51"/>
      <c r="J29" s="51"/>
      <c r="O29" s="137"/>
    </row>
    <row r="30" spans="1:19" s="49" customFormat="1" ht="15.75" customHeight="1" x14ac:dyDescent="0.3">
      <c r="A30" s="505" t="s">
        <v>102</v>
      </c>
      <c r="B30" s="506"/>
      <c r="C30" s="89"/>
      <c r="D30" s="89"/>
      <c r="E30" s="91"/>
      <c r="F30" s="91"/>
      <c r="G30" s="91"/>
      <c r="H30" s="91"/>
      <c r="I30" s="91"/>
      <c r="J30" s="91"/>
      <c r="L30" s="63"/>
      <c r="M30" s="63"/>
      <c r="N30" s="63"/>
      <c r="O30" s="63"/>
      <c r="P30" s="63"/>
      <c r="Q30" s="63"/>
      <c r="R30" s="63"/>
      <c r="S30" s="63"/>
    </row>
    <row r="31" spans="1:19" s="49" customFormat="1" ht="15.75" customHeight="1" x14ac:dyDescent="0.3">
      <c r="A31" s="92">
        <v>0.6</v>
      </c>
      <c r="B31" s="93" t="s">
        <v>12</v>
      </c>
      <c r="C31" s="50"/>
      <c r="D31" s="50"/>
      <c r="E31" s="51"/>
      <c r="F31" s="48"/>
      <c r="G31" s="48"/>
      <c r="H31" s="48"/>
      <c r="I31" s="48"/>
      <c r="J31" s="48"/>
      <c r="L31" s="63"/>
      <c r="M31" s="63"/>
      <c r="N31" s="63"/>
      <c r="O31" s="63"/>
      <c r="P31" s="63"/>
      <c r="Q31" s="63"/>
      <c r="R31" s="63"/>
      <c r="S31" s="63"/>
    </row>
    <row r="32" spans="1:19" s="49" customFormat="1" ht="15.75" customHeight="1" x14ac:dyDescent="0.3">
      <c r="A32" s="89"/>
      <c r="B32" s="89"/>
      <c r="C32" s="89"/>
      <c r="D32" s="89"/>
      <c r="E32" s="51"/>
      <c r="F32" s="51"/>
      <c r="G32" s="51"/>
      <c r="H32" s="51"/>
      <c r="I32" s="51"/>
      <c r="J32" s="51"/>
      <c r="L32" s="63"/>
      <c r="M32" s="63"/>
      <c r="N32" s="63"/>
      <c r="O32" s="63"/>
      <c r="P32" s="63"/>
      <c r="Q32" s="63"/>
      <c r="R32" s="63"/>
      <c r="S32" s="63"/>
    </row>
    <row r="33" spans="1:26" s="49" customFormat="1" ht="15.75" customHeight="1" x14ac:dyDescent="0.3">
      <c r="A33" s="671" t="s">
        <v>18</v>
      </c>
      <c r="B33" s="672"/>
      <c r="C33" s="89"/>
      <c r="D33" s="89"/>
      <c r="E33" s="51"/>
      <c r="F33" s="51"/>
      <c r="G33" s="51"/>
      <c r="H33" s="51"/>
      <c r="I33" s="51"/>
      <c r="J33" s="51"/>
      <c r="L33" s="63"/>
      <c r="M33" s="63"/>
      <c r="N33" s="63"/>
      <c r="O33" s="63"/>
      <c r="P33" s="63"/>
      <c r="Q33" s="63"/>
      <c r="R33" s="63"/>
      <c r="S33" s="63"/>
    </row>
    <row r="34" spans="1:26" s="49" customFormat="1" x14ac:dyDescent="0.3">
      <c r="A34" s="94">
        <v>0</v>
      </c>
      <c r="B34" s="95" t="s">
        <v>17</v>
      </c>
      <c r="C34" s="90"/>
      <c r="D34" s="96"/>
      <c r="E34" s="51"/>
      <c r="F34" s="51"/>
      <c r="G34" s="51"/>
      <c r="H34" s="51"/>
      <c r="I34" s="51"/>
      <c r="J34" s="51"/>
      <c r="L34" s="63"/>
      <c r="M34" s="63"/>
      <c r="N34" s="63"/>
      <c r="O34" s="63"/>
      <c r="P34" s="63"/>
      <c r="Q34" s="63"/>
      <c r="R34" s="63"/>
      <c r="S34" s="63"/>
    </row>
    <row r="35" spans="1:26" s="49" customFormat="1" ht="16.2" thickBot="1" x14ac:dyDescent="0.35">
      <c r="A35" s="97"/>
      <c r="B35" s="89"/>
      <c r="C35" s="89"/>
      <c r="D35" s="89"/>
      <c r="E35" s="51"/>
      <c r="F35" s="51"/>
      <c r="G35" s="51"/>
      <c r="H35" s="51"/>
      <c r="I35" s="51"/>
      <c r="J35" s="51"/>
    </row>
    <row r="36" spans="1:26" s="49" customFormat="1" x14ac:dyDescent="0.3">
      <c r="A36" s="515" t="s">
        <v>10</v>
      </c>
      <c r="B36" s="99"/>
      <c r="C36" s="90"/>
      <c r="D36" s="90"/>
      <c r="E36" s="51"/>
      <c r="F36" s="51"/>
      <c r="G36" s="51"/>
      <c r="H36" s="51"/>
      <c r="I36" s="51"/>
      <c r="J36" s="51"/>
    </row>
    <row r="37" spans="1:26" s="49" customFormat="1" x14ac:dyDescent="0.3">
      <c r="A37" s="100" t="s">
        <v>2</v>
      </c>
      <c r="B37" s="101" t="s">
        <v>11</v>
      </c>
      <c r="C37" s="89"/>
      <c r="D37" s="89"/>
      <c r="E37" s="51"/>
      <c r="F37" s="51"/>
      <c r="G37" s="51"/>
      <c r="H37" s="51"/>
      <c r="I37" s="51"/>
      <c r="J37" s="51"/>
    </row>
    <row r="38" spans="1:26" s="49" customFormat="1" x14ac:dyDescent="0.3">
      <c r="A38" s="52" t="s">
        <v>3</v>
      </c>
      <c r="B38" s="102">
        <v>0.8</v>
      </c>
      <c r="C38" s="103"/>
      <c r="D38" s="103"/>
      <c r="E38" s="51"/>
      <c r="F38" s="51"/>
      <c r="G38" s="51"/>
      <c r="H38" s="51"/>
      <c r="I38" s="51"/>
      <c r="J38" s="51"/>
    </row>
    <row r="39" spans="1:26" s="49" customFormat="1" ht="46.8" x14ac:dyDescent="0.3">
      <c r="A39" s="52" t="s">
        <v>4</v>
      </c>
      <c r="B39" s="104">
        <v>0.3</v>
      </c>
      <c r="C39" s="103"/>
      <c r="D39" s="103"/>
      <c r="E39" s="51"/>
      <c r="F39" s="51"/>
      <c r="G39" s="51"/>
      <c r="H39" s="51"/>
      <c r="I39" s="51"/>
      <c r="J39" s="51"/>
    </row>
    <row r="40" spans="1:26" s="49" customFormat="1" ht="31.2" x14ac:dyDescent="0.3">
      <c r="A40" s="52" t="s">
        <v>96</v>
      </c>
      <c r="B40" s="104">
        <v>0</v>
      </c>
      <c r="C40" s="103"/>
      <c r="D40" s="103"/>
      <c r="E40" s="51"/>
      <c r="F40" s="51"/>
      <c r="G40" s="51"/>
      <c r="H40" s="51"/>
      <c r="I40" s="51"/>
      <c r="J40" s="51"/>
    </row>
    <row r="41" spans="1:26" s="49" customFormat="1" x14ac:dyDescent="0.3">
      <c r="A41" s="52" t="s">
        <v>5</v>
      </c>
      <c r="B41" s="102">
        <v>0.5</v>
      </c>
      <c r="C41" s="103"/>
      <c r="D41" s="103"/>
      <c r="E41" s="51"/>
      <c r="F41" s="51"/>
      <c r="G41" s="51"/>
      <c r="H41" s="51"/>
      <c r="I41" s="51"/>
      <c r="J41" s="51"/>
    </row>
    <row r="42" spans="1:26" s="49" customFormat="1" x14ac:dyDescent="0.3">
      <c r="A42" s="52" t="s">
        <v>6</v>
      </c>
      <c r="B42" s="102">
        <v>0.1</v>
      </c>
      <c r="C42" s="103"/>
      <c r="D42" s="103"/>
      <c r="E42" s="51"/>
      <c r="F42" s="51"/>
      <c r="G42" s="51"/>
      <c r="H42" s="51"/>
      <c r="I42" s="51"/>
      <c r="J42" s="51"/>
    </row>
    <row r="43" spans="1:26" s="49" customFormat="1" x14ac:dyDescent="0.3">
      <c r="A43" s="52" t="s">
        <v>7</v>
      </c>
      <c r="B43" s="102">
        <v>0</v>
      </c>
      <c r="C43" s="103"/>
      <c r="D43" s="103"/>
      <c r="E43" s="51"/>
      <c r="F43" s="51"/>
      <c r="G43" s="51"/>
      <c r="H43" s="51"/>
      <c r="I43" s="51"/>
      <c r="J43" s="51"/>
    </row>
    <row r="44" spans="1:26" s="49" customFormat="1" x14ac:dyDescent="0.3">
      <c r="A44" s="52" t="s">
        <v>8</v>
      </c>
      <c r="B44" s="102">
        <v>0.5</v>
      </c>
      <c r="C44" s="103"/>
      <c r="D44" s="103"/>
      <c r="E44" s="51"/>
      <c r="F44" s="51"/>
      <c r="G44" s="51"/>
      <c r="H44" s="51"/>
      <c r="I44" s="51"/>
      <c r="J44" s="51"/>
    </row>
    <row r="45" spans="1:26" s="49" customFormat="1" ht="31.2" x14ac:dyDescent="0.3">
      <c r="A45" s="53" t="s">
        <v>99</v>
      </c>
      <c r="B45" s="105">
        <v>0.5</v>
      </c>
      <c r="C45" s="103"/>
      <c r="D45" s="103"/>
      <c r="E45" s="51"/>
      <c r="F45" s="51"/>
      <c r="G45" s="51"/>
      <c r="H45" s="51"/>
      <c r="I45" s="51"/>
      <c r="J45" s="51"/>
    </row>
    <row r="46" spans="1:26" s="49" customFormat="1" ht="47.4" thickBot="1" x14ac:dyDescent="0.35">
      <c r="A46" s="54" t="s">
        <v>9</v>
      </c>
      <c r="B46" s="106">
        <v>0.1</v>
      </c>
      <c r="C46" s="103"/>
      <c r="D46" s="103"/>
      <c r="E46" s="51"/>
      <c r="F46" s="51"/>
      <c r="G46" s="51"/>
      <c r="H46" s="51"/>
      <c r="I46" s="51"/>
      <c r="J46" s="51"/>
    </row>
    <row r="47" spans="1:26" s="49" customFormat="1" ht="16.2" thickBot="1" x14ac:dyDescent="0.35">
      <c r="A47" s="107"/>
      <c r="B47" s="108"/>
      <c r="C47" s="108"/>
      <c r="D47" s="108"/>
      <c r="E47" s="108"/>
      <c r="F47" s="108"/>
      <c r="G47" s="51"/>
      <c r="H47" s="51"/>
      <c r="I47" s="51"/>
      <c r="J47" s="51"/>
      <c r="K47" s="51"/>
      <c r="L47" s="51"/>
    </row>
    <row r="48" spans="1:26" s="49" customFormat="1" ht="45.75" customHeight="1" thickBot="1" x14ac:dyDescent="0.35">
      <c r="A48" s="673" t="s">
        <v>251</v>
      </c>
      <c r="B48" s="674"/>
      <c r="C48" s="674"/>
      <c r="D48" s="675"/>
      <c r="E48" s="125"/>
      <c r="F48" s="125"/>
      <c r="G48" s="125"/>
      <c r="H48" s="125"/>
      <c r="I48" s="51"/>
      <c r="J48" s="51"/>
      <c r="K48" s="51"/>
      <c r="L48" s="51"/>
      <c r="N48" s="51"/>
      <c r="O48" s="51"/>
      <c r="P48" s="51"/>
      <c r="Q48" s="51"/>
      <c r="R48" s="51"/>
      <c r="S48" s="51"/>
      <c r="T48" s="51"/>
      <c r="U48" s="51"/>
      <c r="V48" s="51"/>
      <c r="W48" s="51"/>
      <c r="X48" s="51"/>
      <c r="Y48" s="51"/>
      <c r="Z48" s="51"/>
    </row>
    <row r="49" spans="1:26" s="49" customFormat="1" ht="62.4" x14ac:dyDescent="0.3">
      <c r="A49" s="126" t="s">
        <v>57</v>
      </c>
      <c r="B49" s="127" t="s">
        <v>61</v>
      </c>
      <c r="C49" s="502" t="s">
        <v>174</v>
      </c>
      <c r="D49" s="148" t="s">
        <v>175</v>
      </c>
      <c r="F49" s="51"/>
      <c r="G49" s="51"/>
      <c r="H49" s="51"/>
      <c r="I49" s="51"/>
      <c r="J49" s="51"/>
      <c r="K49" s="51"/>
      <c r="L49" s="51"/>
      <c r="N49" s="51"/>
      <c r="O49" s="51"/>
      <c r="P49" s="51"/>
      <c r="Q49" s="51"/>
      <c r="R49" s="51"/>
      <c r="S49" s="51"/>
      <c r="T49" s="51"/>
      <c r="U49" s="51"/>
      <c r="V49" s="51"/>
      <c r="W49" s="51"/>
      <c r="X49" s="51"/>
      <c r="Y49" s="51"/>
      <c r="Z49" s="51"/>
    </row>
    <row r="50" spans="1:26" s="49" customFormat="1" x14ac:dyDescent="0.3">
      <c r="A50" s="676" t="s">
        <v>173</v>
      </c>
      <c r="B50" s="110" t="s">
        <v>58</v>
      </c>
      <c r="C50" s="318">
        <f>'Urban_degree of utilization'!$Z$26</f>
        <v>0.56323505976095611</v>
      </c>
      <c r="D50" s="319">
        <f>'Urban_degree of utilization'!$S$26</f>
        <v>0.56699999999999995</v>
      </c>
      <c r="F50" s="51"/>
      <c r="G50" s="51"/>
      <c r="H50" s="51"/>
      <c r="I50" s="51"/>
      <c r="J50" s="51"/>
      <c r="K50" s="51"/>
      <c r="L50" s="51"/>
      <c r="N50" s="51"/>
      <c r="O50" s="51"/>
      <c r="P50" s="51"/>
      <c r="Q50" s="51"/>
      <c r="R50" s="51"/>
      <c r="S50" s="51"/>
      <c r="T50" s="51"/>
      <c r="U50" s="51"/>
      <c r="V50" s="51"/>
      <c r="W50" s="51"/>
      <c r="X50" s="51"/>
      <c r="Y50" s="51"/>
      <c r="Z50" s="51"/>
    </row>
    <row r="51" spans="1:26" s="49" customFormat="1" x14ac:dyDescent="0.3">
      <c r="A51" s="676"/>
      <c r="B51" s="110" t="s">
        <v>59</v>
      </c>
      <c r="C51" s="318">
        <f>'Urban_degree of utilization'!$AB$26</f>
        <v>0.111</v>
      </c>
      <c r="D51" s="319">
        <f>'Urban_degree of utilization'!$Q$26</f>
        <v>0.218</v>
      </c>
      <c r="F51" s="51"/>
      <c r="G51" s="51"/>
      <c r="H51" s="51"/>
      <c r="I51" s="51"/>
      <c r="J51" s="51"/>
      <c r="K51" s="51"/>
      <c r="L51" s="51"/>
      <c r="N51" s="51"/>
      <c r="O51" s="51"/>
      <c r="P51" s="51"/>
      <c r="Q51" s="51"/>
      <c r="R51" s="51"/>
      <c r="S51" s="51"/>
      <c r="T51" s="51"/>
      <c r="U51" s="51"/>
      <c r="V51" s="51"/>
      <c r="W51" s="51"/>
      <c r="X51" s="51"/>
      <c r="Y51" s="51"/>
      <c r="Z51" s="51"/>
    </row>
    <row r="52" spans="1:26" s="49" customFormat="1" x14ac:dyDescent="0.3">
      <c r="A52" s="676"/>
      <c r="B52" s="110" t="s">
        <v>98</v>
      </c>
      <c r="C52" s="318">
        <f>'Urban_degree of utilization'!$AD$26</f>
        <v>2.7692307692307686E-2</v>
      </c>
      <c r="D52" s="319">
        <f>'Urban_degree of utilization'!$R$26</f>
        <v>8.9999999999999993E-3</v>
      </c>
      <c r="F52" s="51"/>
      <c r="G52" s="51"/>
      <c r="H52" s="51"/>
      <c r="I52" s="51"/>
      <c r="J52" s="51"/>
      <c r="K52" s="51"/>
      <c r="L52" s="51"/>
      <c r="N52" s="51"/>
      <c r="O52" s="51"/>
      <c r="P52" s="51"/>
      <c r="Q52" s="51"/>
      <c r="R52" s="51"/>
      <c r="S52" s="51"/>
      <c r="T52" s="51"/>
      <c r="U52" s="51"/>
      <c r="V52" s="51"/>
      <c r="W52" s="51"/>
      <c r="X52" s="51"/>
      <c r="Y52" s="51"/>
      <c r="Z52" s="51"/>
    </row>
    <row r="53" spans="1:26" s="49" customFormat="1" x14ac:dyDescent="0.3">
      <c r="A53" s="676"/>
      <c r="B53" s="110" t="s">
        <v>60</v>
      </c>
      <c r="C53" s="318">
        <f>'Urban_degree of utilization'!$Y$26</f>
        <v>0.14205046480743688</v>
      </c>
      <c r="D53" s="319">
        <f>'Urban_degree of utilization'!$P$26</f>
        <v>0.14299999999999999</v>
      </c>
      <c r="F53" s="51"/>
      <c r="G53" s="51"/>
      <c r="H53" s="51"/>
      <c r="I53" s="51"/>
      <c r="J53" s="51"/>
      <c r="K53" s="51"/>
      <c r="L53" s="51"/>
      <c r="N53" s="51"/>
      <c r="O53" s="51"/>
      <c r="P53" s="51"/>
      <c r="Q53" s="51"/>
      <c r="R53" s="51"/>
      <c r="S53" s="51"/>
      <c r="T53" s="51"/>
      <c r="U53" s="51"/>
      <c r="V53" s="51"/>
      <c r="W53" s="51"/>
      <c r="X53" s="51"/>
      <c r="Y53" s="51"/>
      <c r="Z53" s="51"/>
    </row>
    <row r="54" spans="1:26" s="49" customFormat="1" ht="15.75" customHeight="1" thickBot="1" x14ac:dyDescent="0.35">
      <c r="A54" s="677"/>
      <c r="B54" s="149" t="s">
        <v>134</v>
      </c>
      <c r="C54" s="320">
        <f>'Urban_degree of utilization'!$AF$26</f>
        <v>0.15602216773929933</v>
      </c>
      <c r="D54" s="321">
        <f>'Urban_degree of utilization'!$T$26</f>
        <v>6.3000000000000056E-2</v>
      </c>
      <c r="F54" s="51"/>
      <c r="G54" s="51"/>
      <c r="H54" s="51"/>
      <c r="I54" s="51"/>
      <c r="J54" s="51"/>
      <c r="K54" s="51"/>
      <c r="L54" s="51"/>
      <c r="N54" s="51"/>
      <c r="O54" s="51"/>
      <c r="P54" s="51"/>
      <c r="Q54" s="51"/>
      <c r="R54" s="51"/>
      <c r="S54" s="51"/>
      <c r="T54" s="51"/>
      <c r="U54" s="51"/>
      <c r="V54" s="51"/>
      <c r="W54" s="51"/>
      <c r="X54" s="51"/>
      <c r="Y54" s="51"/>
      <c r="Z54" s="51"/>
    </row>
    <row r="55" spans="1:26" s="49" customFormat="1" x14ac:dyDescent="0.3">
      <c r="A55" s="507"/>
      <c r="B55" s="110"/>
      <c r="C55" s="132"/>
      <c r="F55" s="51"/>
      <c r="G55" s="51"/>
      <c r="H55" s="51"/>
      <c r="I55" s="51"/>
      <c r="J55" s="51"/>
      <c r="K55" s="51"/>
      <c r="L55" s="51"/>
      <c r="N55" s="51"/>
      <c r="O55" s="51"/>
      <c r="P55" s="51"/>
      <c r="Q55" s="51"/>
      <c r="R55" s="51"/>
      <c r="S55" s="51"/>
      <c r="T55" s="51"/>
      <c r="U55" s="51"/>
      <c r="V55" s="51"/>
      <c r="W55" s="51"/>
      <c r="X55" s="51"/>
      <c r="Y55" s="51"/>
      <c r="Z55" s="51"/>
    </row>
    <row r="56" spans="1:26" s="49" customFormat="1" ht="16.2" thickBot="1" x14ac:dyDescent="0.35">
      <c r="A56" s="110"/>
      <c r="B56" s="132"/>
      <c r="D56" s="134"/>
      <c r="F56" s="110"/>
      <c r="G56" s="111"/>
      <c r="H56" s="112"/>
      <c r="I56" s="51"/>
      <c r="J56" s="51"/>
      <c r="K56" s="51"/>
      <c r="L56" s="51"/>
    </row>
    <row r="57" spans="1:26" s="49" customFormat="1" ht="48" customHeight="1" x14ac:dyDescent="0.3">
      <c r="A57" s="143" t="s">
        <v>252</v>
      </c>
      <c r="B57" s="502" t="s">
        <v>107</v>
      </c>
      <c r="C57" s="144" t="s">
        <v>108</v>
      </c>
      <c r="D57" s="134"/>
      <c r="F57" s="110"/>
      <c r="G57" s="111"/>
      <c r="H57" s="112"/>
      <c r="I57" s="51"/>
      <c r="J57" s="51"/>
      <c r="K57" s="51"/>
      <c r="L57" s="51"/>
    </row>
    <row r="58" spans="1:26" s="49" customFormat="1" ht="16.2" thickBot="1" x14ac:dyDescent="0.35">
      <c r="A58" s="142" t="s">
        <v>109</v>
      </c>
      <c r="B58" s="322">
        <f>Population!$E$22</f>
        <v>0.25962840045784458</v>
      </c>
      <c r="C58" s="323">
        <f>Population!$C$22</f>
        <v>0.47700703174792142</v>
      </c>
      <c r="D58" s="134"/>
      <c r="F58" s="110"/>
      <c r="G58" s="111"/>
      <c r="H58" s="112"/>
      <c r="I58" s="51"/>
      <c r="J58" s="51"/>
      <c r="K58" s="51"/>
      <c r="L58" s="51"/>
    </row>
    <row r="59" spans="1:26" s="49" customFormat="1" x14ac:dyDescent="0.3">
      <c r="A59" s="133"/>
      <c r="B59" s="133"/>
      <c r="C59" s="133"/>
      <c r="E59" s="110"/>
      <c r="F59" s="111"/>
      <c r="G59" s="112"/>
      <c r="H59" s="51"/>
      <c r="I59" s="51"/>
      <c r="J59" s="51"/>
      <c r="K59" s="51"/>
    </row>
    <row r="60" spans="1:26" s="49" customFormat="1" ht="16.2" thickBot="1" x14ac:dyDescent="0.35">
      <c r="A60" s="109"/>
      <c r="B60" s="133"/>
      <c r="C60" s="133"/>
      <c r="D60" s="133"/>
      <c r="E60" s="133"/>
      <c r="F60" s="133"/>
      <c r="G60" s="133"/>
      <c r="H60" s="133"/>
      <c r="I60" s="133"/>
      <c r="J60" s="133"/>
      <c r="K60" s="133"/>
      <c r="L60" s="133"/>
      <c r="M60" s="133"/>
      <c r="N60" s="133"/>
      <c r="O60" s="133"/>
      <c r="P60" s="133"/>
      <c r="Q60" s="133"/>
      <c r="R60" s="133"/>
      <c r="S60" s="133"/>
      <c r="U60" s="482"/>
      <c r="V60" s="482"/>
      <c r="W60" s="482"/>
    </row>
    <row r="61" spans="1:26" s="49" customFormat="1" ht="16.2" thickBot="1" x14ac:dyDescent="0.35">
      <c r="A61" s="678" t="s">
        <v>65</v>
      </c>
      <c r="B61" s="679"/>
      <c r="C61" s="508"/>
      <c r="D61" s="508"/>
      <c r="E61" s="508"/>
      <c r="F61" s="396"/>
      <c r="G61" s="396"/>
      <c r="H61" s="397"/>
      <c r="I61" s="396"/>
      <c r="J61" s="396"/>
      <c r="K61" s="396"/>
      <c r="L61" s="396"/>
      <c r="M61" s="397"/>
      <c r="N61" s="397"/>
      <c r="O61" s="398"/>
      <c r="P61" s="398"/>
      <c r="Q61" s="398"/>
      <c r="R61" s="398"/>
      <c r="S61" s="397"/>
      <c r="T61" s="475"/>
      <c r="U61" s="483"/>
      <c r="V61" s="483"/>
      <c r="W61" s="484"/>
    </row>
    <row r="62" spans="1:26" s="49" customFormat="1" ht="108" customHeight="1" x14ac:dyDescent="0.3">
      <c r="A62" s="680" t="s">
        <v>13</v>
      </c>
      <c r="B62" s="669" t="s">
        <v>110</v>
      </c>
      <c r="C62" s="669" t="s">
        <v>111</v>
      </c>
      <c r="D62" s="669" t="s">
        <v>14</v>
      </c>
      <c r="E62" s="657" t="s">
        <v>104</v>
      </c>
      <c r="F62" s="658"/>
      <c r="G62" s="669" t="s">
        <v>178</v>
      </c>
      <c r="H62" s="669"/>
      <c r="I62" s="669" t="s">
        <v>103</v>
      </c>
      <c r="J62" s="650" t="s">
        <v>62</v>
      </c>
      <c r="K62" s="651"/>
      <c r="L62" s="651"/>
      <c r="M62" s="651"/>
      <c r="N62" s="651"/>
      <c r="O62" s="651"/>
      <c r="P62" s="651"/>
      <c r="Q62" s="651"/>
      <c r="R62" s="651"/>
      <c r="S62" s="651"/>
      <c r="T62" s="651"/>
      <c r="U62" s="651"/>
      <c r="V62" s="651"/>
      <c r="W62" s="652"/>
    </row>
    <row r="63" spans="1:26" s="49" customFormat="1" x14ac:dyDescent="0.3">
      <c r="A63" s="668"/>
      <c r="B63" s="656"/>
      <c r="C63" s="656"/>
      <c r="D63" s="656"/>
      <c r="E63" s="659"/>
      <c r="F63" s="660"/>
      <c r="G63" s="656"/>
      <c r="H63" s="656"/>
      <c r="I63" s="656"/>
      <c r="J63" s="501">
        <v>2005</v>
      </c>
      <c r="K63" s="501">
        <v>2006</v>
      </c>
      <c r="L63" s="501">
        <v>2007</v>
      </c>
      <c r="M63" s="501">
        <v>2008</v>
      </c>
      <c r="N63" s="501">
        <v>2009</v>
      </c>
      <c r="O63" s="501">
        <v>2010</v>
      </c>
      <c r="P63" s="501">
        <v>2011</v>
      </c>
      <c r="Q63" s="501">
        <v>2012</v>
      </c>
      <c r="R63" s="501">
        <v>2013</v>
      </c>
      <c r="S63" s="501">
        <v>2014</v>
      </c>
      <c r="T63" s="513">
        <v>2015</v>
      </c>
      <c r="U63" s="513">
        <v>2016</v>
      </c>
      <c r="V63" s="513">
        <v>2017</v>
      </c>
      <c r="W63" s="452">
        <v>2018</v>
      </c>
    </row>
    <row r="64" spans="1:26" s="45" customFormat="1" x14ac:dyDescent="0.3">
      <c r="A64" s="663" t="s">
        <v>109</v>
      </c>
      <c r="B64" s="661">
        <f>B58</f>
        <v>0.25962840045784458</v>
      </c>
      <c r="C64" s="666">
        <f>C58</f>
        <v>0.47700703174792142</v>
      </c>
      <c r="D64" s="153" t="s">
        <v>15</v>
      </c>
      <c r="E64" s="661">
        <f>C50</f>
        <v>0.56323505976095611</v>
      </c>
      <c r="F64" s="661"/>
      <c r="G64" s="670">
        <f>D50</f>
        <v>0.56699999999999995</v>
      </c>
      <c r="H64" s="670"/>
      <c r="I64" s="154">
        <f>B44*A31</f>
        <v>0.3</v>
      </c>
      <c r="J64" s="155">
        <f t="shared" ref="J64:O64" si="2">($B$64*$E64*$I64)*(C27-$A$34)</f>
        <v>18064180.037406534</v>
      </c>
      <c r="K64" s="155">
        <f t="shared" si="2"/>
        <v>18151236.344038185</v>
      </c>
      <c r="L64" s="155">
        <f t="shared" si="2"/>
        <v>18238292.650669839</v>
      </c>
      <c r="M64" s="155">
        <f t="shared" si="2"/>
        <v>18325348.957301486</v>
      </c>
      <c r="N64" s="155">
        <f t="shared" si="2"/>
        <v>18412405.263933141</v>
      </c>
      <c r="O64" s="155">
        <f t="shared" si="2"/>
        <v>18499461.570564792</v>
      </c>
      <c r="P64" s="155">
        <f>($C$64*$G64*$I64)*(I27-$A$34)</f>
        <v>34338638.695691638</v>
      </c>
      <c r="Q64" s="155">
        <f>($C$64*$G64*$I64)*(J27-$A$34)</f>
        <v>34507378.969163641</v>
      </c>
      <c r="R64" s="155">
        <f>($C$64*$G64*$I64)*(K27-$A$34)</f>
        <v>34676119.24263566</v>
      </c>
      <c r="S64" s="155">
        <f>($C$64*$G64*$I64)*(L27-$A$34)</f>
        <v>34844859.516107664</v>
      </c>
      <c r="T64" s="462">
        <f>($C$64*$G64*$I64)*(M27-$A$34)</f>
        <v>35013599.789579675</v>
      </c>
      <c r="U64" s="462">
        <f t="shared" ref="U64:W64" si="3">($C$64*$G64*$I64)*(N27-$A$34)</f>
        <v>35183169.253752686</v>
      </c>
      <c r="V64" s="462">
        <f t="shared" si="3"/>
        <v>35353567.908626698</v>
      </c>
      <c r="W64" s="156">
        <f t="shared" si="3"/>
        <v>35524795.754201703</v>
      </c>
    </row>
    <row r="65" spans="1:23" s="45" customFormat="1" x14ac:dyDescent="0.3">
      <c r="A65" s="663"/>
      <c r="B65" s="661"/>
      <c r="C65" s="666"/>
      <c r="D65" s="153" t="s">
        <v>16</v>
      </c>
      <c r="E65" s="662">
        <f t="shared" ref="E65:E66" si="4">C51</f>
        <v>0.111</v>
      </c>
      <c r="F65" s="662"/>
      <c r="G65" s="662">
        <f>D51</f>
        <v>0.218</v>
      </c>
      <c r="H65" s="662"/>
      <c r="I65" s="154">
        <f>B46*A31</f>
        <v>0.06</v>
      </c>
      <c r="J65" s="155">
        <f t="shared" ref="J65:O65" si="5">($B$64*$E$65*$I$65)*(C27-$A$34)</f>
        <v>712002.5465045179</v>
      </c>
      <c r="K65" s="155">
        <f t="shared" si="5"/>
        <v>715433.88475970912</v>
      </c>
      <c r="L65" s="155">
        <f t="shared" si="5"/>
        <v>718865.22301490046</v>
      </c>
      <c r="M65" s="155">
        <f t="shared" si="5"/>
        <v>722296.56127009145</v>
      </c>
      <c r="N65" s="155">
        <f t="shared" si="5"/>
        <v>725727.89952528267</v>
      </c>
      <c r="O65" s="155">
        <f t="shared" si="5"/>
        <v>729159.23778047389</v>
      </c>
      <c r="P65" s="155">
        <f>($C$64*$G$65*$I$65)*(I27-$A$34)</f>
        <v>2640502.0231607677</v>
      </c>
      <c r="Q65" s="155">
        <f>($C$64*$G$65*$I$65)*(J27-$A$34)</f>
        <v>2653477.4657064108</v>
      </c>
      <c r="R65" s="155">
        <f>($C$64*$G$65*$I$65)*(K27-$A$34)</f>
        <v>2666452.9082520544</v>
      </c>
      <c r="S65" s="155">
        <f>($C$64*$G$65*$I$65)*(L27-$A$34)</f>
        <v>2679428.350797697</v>
      </c>
      <c r="T65" s="462">
        <f>($C$64*$G$65*$I$65)*(M27-$A$34)</f>
        <v>2692403.79334334</v>
      </c>
      <c r="U65" s="462">
        <f t="shared" ref="U65:W65" si="6">($C$64*$G$65*$I$65)*(N27-$A$34)</f>
        <v>2705442.9972903305</v>
      </c>
      <c r="V65" s="462">
        <f t="shared" si="6"/>
        <v>2718545.9626386669</v>
      </c>
      <c r="W65" s="156">
        <f t="shared" si="6"/>
        <v>2731712.6893883497</v>
      </c>
    </row>
    <row r="66" spans="1:23" s="45" customFormat="1" x14ac:dyDescent="0.3">
      <c r="A66" s="663"/>
      <c r="B66" s="661"/>
      <c r="C66" s="666"/>
      <c r="D66" s="153" t="s">
        <v>176</v>
      </c>
      <c r="E66" s="662">
        <f t="shared" si="4"/>
        <v>2.7692307692307686E-2</v>
      </c>
      <c r="F66" s="662"/>
      <c r="G66" s="661">
        <f>D52</f>
        <v>8.9999999999999993E-3</v>
      </c>
      <c r="H66" s="661"/>
      <c r="I66" s="154">
        <f>B45*A31</f>
        <v>0.3</v>
      </c>
      <c r="J66" s="155">
        <f t="shared" ref="J66:O66" si="7">($B$64*$E$66*$I$66)*(C27-$A$34)</f>
        <v>888152.86466259998</v>
      </c>
      <c r="K66" s="155">
        <f t="shared" si="7"/>
        <v>892433.12028238107</v>
      </c>
      <c r="L66" s="155">
        <f t="shared" si="7"/>
        <v>896713.3759021624</v>
      </c>
      <c r="M66" s="155">
        <f t="shared" si="7"/>
        <v>900993.63152194326</v>
      </c>
      <c r="N66" s="155">
        <f t="shared" si="7"/>
        <v>905273.88714172435</v>
      </c>
      <c r="O66" s="155">
        <f t="shared" si="7"/>
        <v>909554.14276150556</v>
      </c>
      <c r="P66" s="155">
        <f>($C$64*$G$66*$I$66)*(I27-$A$34)</f>
        <v>545057.7570744704</v>
      </c>
      <c r="Q66" s="155">
        <f>($C$64*$G$66*$I$66)*(J27-$A$34)</f>
        <v>547736.17411370866</v>
      </c>
      <c r="R66" s="155">
        <f>($C$64*$G$66*$I$66)*(K27-$A$34)</f>
        <v>550414.59115294705</v>
      </c>
      <c r="S66" s="155">
        <f>($C$64*$G$66*$I$66)*(L27-$A$34)</f>
        <v>553093.0081921852</v>
      </c>
      <c r="T66" s="462">
        <f>($C$64*$G$66*$I$66)*(M27-$A$34)</f>
        <v>555771.42523142346</v>
      </c>
      <c r="U66" s="462">
        <f t="shared" ref="U66:W66" si="8">($C$64*$G$66*$I$66)*(N27-$A$34)</f>
        <v>558463.00402782043</v>
      </c>
      <c r="V66" s="462">
        <f t="shared" si="8"/>
        <v>561167.7445813762</v>
      </c>
      <c r="W66" s="156">
        <f t="shared" si="8"/>
        <v>563885.64689209056</v>
      </c>
    </row>
    <row r="67" spans="1:23" s="45" customFormat="1" x14ac:dyDescent="0.3">
      <c r="A67" s="663"/>
      <c r="B67" s="661"/>
      <c r="C67" s="666"/>
      <c r="D67" s="153" t="s">
        <v>177</v>
      </c>
      <c r="E67" s="662">
        <f>C54</f>
        <v>0.15602216773929933</v>
      </c>
      <c r="F67" s="662"/>
      <c r="G67" s="661">
        <f>D54</f>
        <v>6.3000000000000056E-2</v>
      </c>
      <c r="H67" s="661"/>
      <c r="I67" s="154">
        <f>B42*A31</f>
        <v>0.06</v>
      </c>
      <c r="J67" s="155">
        <f t="shared" ref="J67:O67" si="9">($B$64*$E$67*$I$67)*(C27-$A$34)</f>
        <v>1000794.4210949203</v>
      </c>
      <c r="K67" s="155">
        <f t="shared" si="9"/>
        <v>1005617.5276969178</v>
      </c>
      <c r="L67" s="155">
        <f t="shared" si="9"/>
        <v>1010440.6342989154</v>
      </c>
      <c r="M67" s="155">
        <f t="shared" si="9"/>
        <v>1015263.7409009126</v>
      </c>
      <c r="N67" s="155">
        <f t="shared" si="9"/>
        <v>1020086.8475029101</v>
      </c>
      <c r="O67" s="155">
        <f t="shared" si="9"/>
        <v>1024909.9541049075</v>
      </c>
      <c r="P67" s="155">
        <f>($C$64*$G$67*$I$67)*(I27-$A$34)</f>
        <v>763080.85990425933</v>
      </c>
      <c r="Q67" s="155">
        <f>($C$64*$G$67*$I$67)*(J27-$A$34)</f>
        <v>766830.64375919278</v>
      </c>
      <c r="R67" s="155">
        <f>($C$64*$G$67*$I$67)*(K27-$A$34)</f>
        <v>770580.42761412659</v>
      </c>
      <c r="S67" s="155">
        <f>($C$64*$G$67*$I$67)*(L27-$A$34)</f>
        <v>774330.21146905993</v>
      </c>
      <c r="T67" s="462">
        <f>($C$64*$G$67*$I$67)*(M27-$A$34)</f>
        <v>778079.9953239935</v>
      </c>
      <c r="U67" s="462">
        <f t="shared" ref="U67:W67" si="10">($C$64*$G$67*$I$67)*(N27-$A$34)</f>
        <v>781848.20563894941</v>
      </c>
      <c r="V67" s="462">
        <f t="shared" si="10"/>
        <v>785634.84241392731</v>
      </c>
      <c r="W67" s="156">
        <f t="shared" si="10"/>
        <v>789439.90564892744</v>
      </c>
    </row>
    <row r="68" spans="1:23" s="49" customFormat="1" ht="108" customHeight="1" x14ac:dyDescent="0.3">
      <c r="A68" s="668" t="s">
        <v>13</v>
      </c>
      <c r="B68" s="656" t="s">
        <v>110</v>
      </c>
      <c r="C68" s="656" t="s">
        <v>111</v>
      </c>
      <c r="D68" s="656" t="s">
        <v>14</v>
      </c>
      <c r="E68" s="656" t="s">
        <v>205</v>
      </c>
      <c r="F68" s="656" t="s">
        <v>206</v>
      </c>
      <c r="G68" s="656" t="s">
        <v>436</v>
      </c>
      <c r="H68" s="656" t="s">
        <v>437</v>
      </c>
      <c r="I68" s="656" t="s">
        <v>103</v>
      </c>
      <c r="J68" s="653" t="s">
        <v>62</v>
      </c>
      <c r="K68" s="654"/>
      <c r="L68" s="654"/>
      <c r="M68" s="654"/>
      <c r="N68" s="654"/>
      <c r="O68" s="654"/>
      <c r="P68" s="654"/>
      <c r="Q68" s="654"/>
      <c r="R68" s="654"/>
      <c r="S68" s="654"/>
      <c r="T68" s="654"/>
      <c r="U68" s="654"/>
      <c r="V68" s="654"/>
      <c r="W68" s="655"/>
    </row>
    <row r="69" spans="1:23" s="49" customFormat="1" x14ac:dyDescent="0.3">
      <c r="A69" s="668"/>
      <c r="B69" s="656"/>
      <c r="C69" s="656"/>
      <c r="D69" s="656"/>
      <c r="E69" s="656"/>
      <c r="F69" s="656"/>
      <c r="G69" s="656"/>
      <c r="H69" s="656"/>
      <c r="I69" s="656"/>
      <c r="J69" s="501">
        <v>2005</v>
      </c>
      <c r="K69" s="501">
        <v>2006</v>
      </c>
      <c r="L69" s="501">
        <v>2007</v>
      </c>
      <c r="M69" s="501">
        <v>2008</v>
      </c>
      <c r="N69" s="501">
        <v>2009</v>
      </c>
      <c r="O69" s="501">
        <v>2010</v>
      </c>
      <c r="P69" s="501">
        <v>2011</v>
      </c>
      <c r="Q69" s="501">
        <v>2012</v>
      </c>
      <c r="R69" s="501">
        <v>2013</v>
      </c>
      <c r="S69" s="501">
        <v>2014</v>
      </c>
      <c r="T69" s="513">
        <v>2015</v>
      </c>
      <c r="U69" s="513">
        <v>2016</v>
      </c>
      <c r="V69" s="513">
        <v>2017</v>
      </c>
      <c r="W69" s="452">
        <v>2018</v>
      </c>
    </row>
    <row r="70" spans="1:23" s="45" customFormat="1" ht="31.2" x14ac:dyDescent="0.3">
      <c r="A70" s="663" t="s">
        <v>109</v>
      </c>
      <c r="B70" s="661">
        <f>B58</f>
        <v>0.25962840045784458</v>
      </c>
      <c r="C70" s="666">
        <f>C58</f>
        <v>0.47700703174792142</v>
      </c>
      <c r="D70" s="153" t="s">
        <v>63</v>
      </c>
      <c r="E70" s="167">
        <f>C53*'STP status'!E23</f>
        <v>0</v>
      </c>
      <c r="F70" s="490">
        <f>C53*'STP status'!H23</f>
        <v>0</v>
      </c>
      <c r="G70" s="472">
        <f>D53*'STP status'!K23</f>
        <v>3.7024251316130144E-3</v>
      </c>
      <c r="H70" s="472">
        <f>D53*'STP status'!N23</f>
        <v>7.1500000000000001E-3</v>
      </c>
      <c r="I70" s="154">
        <f>B41*A31</f>
        <v>0.3</v>
      </c>
      <c r="J70" s="155">
        <f>($B$70*$E$70*$I$70)*(C23-$A$34)</f>
        <v>0</v>
      </c>
      <c r="K70" s="155">
        <f>($B$70*$E$70*$I$70)*(D23-$A$34)</f>
        <v>0</v>
      </c>
      <c r="L70" s="155">
        <f>($B$70*$E$70*$I$70)*(E23-$A$34)</f>
        <v>0</v>
      </c>
      <c r="M70" s="155">
        <f>($B$70*$F$70*$I$70)*(F23-$A$34)</f>
        <v>0</v>
      </c>
      <c r="N70" s="155">
        <f>($B$70*$F$70*$I$70)*(G23-$A$34)</f>
        <v>0</v>
      </c>
      <c r="O70" s="155">
        <f>($B$70*$F$70*$I$70)*(H23-$A$34)</f>
        <v>0</v>
      </c>
      <c r="P70" s="155">
        <f>($C$70*$G$70*$I$70)*(I23-$A$34)</f>
        <v>46768.294102515079</v>
      </c>
      <c r="Q70" s="155">
        <f>($C$70*$G$70*$I$70)*(J23-$A$34)</f>
        <v>46998.113776108257</v>
      </c>
      <c r="R70" s="155">
        <f>($C$70*$G$70*$I$70)*(K23-$A$34)</f>
        <v>47227.933449701435</v>
      </c>
      <c r="S70" s="155">
        <f>($C$70*$G$70*$I$70)*(L23-$A$34)</f>
        <v>47457.753123294606</v>
      </c>
      <c r="T70" s="462">
        <f>($C$70*$G$70*$I$70)*(M23-$A$34)</f>
        <v>47687.572796887784</v>
      </c>
      <c r="U70" s="462">
        <f>($C$70*$H$70*$I$70)*(N23-$A$34)</f>
        <v>92538.652027136821</v>
      </c>
      <c r="V70" s="462">
        <f t="shared" ref="V70:W70" si="11">($C$70*$H$70*$I$70)*(O23-$A$34)</f>
        <v>92986.833989243503</v>
      </c>
      <c r="W70" s="156">
        <f t="shared" si="11"/>
        <v>93437.196885909812</v>
      </c>
    </row>
    <row r="71" spans="1:23" s="45" customFormat="1" ht="31.2" x14ac:dyDescent="0.3">
      <c r="A71" s="663"/>
      <c r="B71" s="661"/>
      <c r="C71" s="666"/>
      <c r="D71" s="153" t="s">
        <v>64</v>
      </c>
      <c r="E71" s="165">
        <f>(C53-E70)*'STP status'!D23</f>
        <v>0</v>
      </c>
      <c r="F71" s="477">
        <f>(C53-F70)*'STP status'!G23</f>
        <v>0</v>
      </c>
      <c r="G71" s="479">
        <f>(D53-G70)*'STP status'!J23</f>
        <v>0</v>
      </c>
      <c r="H71" s="464">
        <f>(D53-H70)*'STP status'!M23</f>
        <v>0</v>
      </c>
      <c r="I71" s="154">
        <f>B38*A31</f>
        <v>0.48</v>
      </c>
      <c r="J71" s="155">
        <f>($B$70*$E$71*$I$71)*(C23-$A$34)</f>
        <v>0</v>
      </c>
      <c r="K71" s="155">
        <f>($B$70*$E$71*$I$71)*(D23-$A$34)</f>
        <v>0</v>
      </c>
      <c r="L71" s="155">
        <f>($B$70*$E$71*$I$71)*(E23-$A$34)</f>
        <v>0</v>
      </c>
      <c r="M71" s="155">
        <f>($B$70*$F$71*$I$71)*(F23-$A$34)</f>
        <v>0</v>
      </c>
      <c r="N71" s="155">
        <f>($B$70*$F$71*$I$71)*(G23-$A$34)</f>
        <v>0</v>
      </c>
      <c r="O71" s="155">
        <f>($B$70*$F$71*$I$71)*(H23-$A$34)</f>
        <v>0</v>
      </c>
      <c r="P71" s="155">
        <f>($C$70*$G$71*$I$71)*(I23-$A$34)</f>
        <v>0</v>
      </c>
      <c r="Q71" s="155">
        <f>($C$70*$G$71*$I$71)*(J23-$A$34)</f>
        <v>0</v>
      </c>
      <c r="R71" s="155">
        <f>($C$70*$G$71*$I$71)*(K23-$A$34)</f>
        <v>0</v>
      </c>
      <c r="S71" s="155">
        <f>($C$70*$G$71*$I$71)*(L23-$A$34)</f>
        <v>0</v>
      </c>
      <c r="T71" s="462">
        <f>($C$70*$G$71*$I$71)*(M23-$A$34)</f>
        <v>0</v>
      </c>
      <c r="U71" s="462">
        <f>($C$70*$H$71*$I$71)*(N23-$A$34)</f>
        <v>0</v>
      </c>
      <c r="V71" s="462">
        <f t="shared" ref="V71:W71" si="12">($C$70*$H$71*$I$71)*(O23-$A$34)</f>
        <v>0</v>
      </c>
      <c r="W71" s="156">
        <f t="shared" si="12"/>
        <v>0</v>
      </c>
    </row>
    <row r="72" spans="1:23" s="45" customFormat="1" ht="31.8" thickBot="1" x14ac:dyDescent="0.35">
      <c r="A72" s="664"/>
      <c r="B72" s="665"/>
      <c r="C72" s="667"/>
      <c r="D72" s="159" t="s">
        <v>105</v>
      </c>
      <c r="E72" s="164">
        <f>(C53-E70)*'STP status'!C23</f>
        <v>0.14205046480743688</v>
      </c>
      <c r="F72" s="478">
        <f>(C53-F70)*'STP status'!F23</f>
        <v>0.14205046480743688</v>
      </c>
      <c r="G72" s="480">
        <f>(D53-G70)*'STP status'!I23</f>
        <v>0.13929757486838698</v>
      </c>
      <c r="H72" s="481">
        <f>(D53-H70)*'STP status'!L23</f>
        <v>0.13585</v>
      </c>
      <c r="I72" s="160">
        <f>B39*A31</f>
        <v>0.18</v>
      </c>
      <c r="J72" s="161">
        <f>($B$70*$E$72*$I$72)*(C23-$A$34)</f>
        <v>565735.47286700236</v>
      </c>
      <c r="K72" s="161">
        <f>($B$70*$E$72*$I$72)*(D23-$A$34)</f>
        <v>568461.90942245768</v>
      </c>
      <c r="L72" s="161">
        <f>($B$70*$E$72*$I$72)*(E23-$A$34)</f>
        <v>571188.34597791312</v>
      </c>
      <c r="M72" s="161">
        <f>($B$70*$F$72*$I$72)*(F23-$A$34)</f>
        <v>573914.78253336833</v>
      </c>
      <c r="N72" s="161">
        <f>($B$70*$F$72*$I$72)*(G23-$A$34)</f>
        <v>576641.21908882377</v>
      </c>
      <c r="O72" s="161">
        <f>($B$70*$F$72*$I$72)*(H23-$A$34)</f>
        <v>579367.65564427921</v>
      </c>
      <c r="P72" s="161">
        <f>($C$70*$G$72*$I$72)*(I23-$A$34)</f>
        <v>1055747.4710701755</v>
      </c>
      <c r="Q72" s="161">
        <f>($C$70*$G$72*$I$72)*(J23-$A$34)</f>
        <v>1060935.4203818678</v>
      </c>
      <c r="R72" s="161">
        <f>($C$70*$G$72*$I$72)*(K23-$A$34)</f>
        <v>1066123.3696935603</v>
      </c>
      <c r="S72" s="161">
        <f>($C$70*$G$72*$I$72)*(L23-$A$34)</f>
        <v>1071311.3190052526</v>
      </c>
      <c r="T72" s="463">
        <f>($C$70*$G$72*$I$72)*(M23-$A$34)</f>
        <v>1076499.2683169451</v>
      </c>
      <c r="U72" s="463">
        <f>($C$70*$H$72*$I$72)*(N23-$A$34)</f>
        <v>1054940.6331093595</v>
      </c>
      <c r="V72" s="463">
        <f t="shared" ref="V72:W72" si="13">($C$70*$H$72*$I$72)*(O23-$A$34)</f>
        <v>1060049.9074773758</v>
      </c>
      <c r="W72" s="162">
        <f t="shared" si="13"/>
        <v>1065184.0444993719</v>
      </c>
    </row>
    <row r="73" spans="1:23" s="45" customFormat="1" x14ac:dyDescent="0.3">
      <c r="A73" s="131"/>
      <c r="B73" s="47"/>
      <c r="C73" s="47"/>
      <c r="D73" s="47"/>
      <c r="E73" s="324"/>
      <c r="F73" s="48"/>
      <c r="G73" s="48"/>
      <c r="H73" s="476"/>
      <c r="I73" s="48"/>
      <c r="J73" s="48"/>
      <c r="K73" s="48"/>
    </row>
    <row r="74" spans="1:23" s="114" customFormat="1" x14ac:dyDescent="0.3">
      <c r="A74" s="68"/>
      <c r="B74" s="56"/>
      <c r="C74" s="56"/>
      <c r="D74" s="56"/>
      <c r="E74" s="56"/>
      <c r="F74" s="113"/>
      <c r="G74" s="113"/>
      <c r="H74" s="113"/>
      <c r="I74" s="113"/>
      <c r="J74" s="113"/>
      <c r="K74" s="113"/>
    </row>
    <row r="75" spans="1:23" ht="47.25" customHeight="1" x14ac:dyDescent="0.3">
      <c r="A75" s="656" t="s">
        <v>357</v>
      </c>
      <c r="B75" s="656"/>
      <c r="C75" s="392">
        <v>2005</v>
      </c>
      <c r="D75" s="392">
        <v>2006</v>
      </c>
      <c r="E75" s="501">
        <v>2007</v>
      </c>
      <c r="F75" s="501">
        <v>2008</v>
      </c>
      <c r="G75" s="501">
        <v>2009</v>
      </c>
      <c r="H75" s="501">
        <v>2010</v>
      </c>
      <c r="I75" s="501">
        <v>2011</v>
      </c>
      <c r="J75" s="501">
        <v>2012</v>
      </c>
      <c r="K75" s="501">
        <v>2013</v>
      </c>
      <c r="L75" s="501">
        <v>2014</v>
      </c>
      <c r="M75" s="501">
        <v>2015</v>
      </c>
      <c r="N75" s="513">
        <v>2016</v>
      </c>
      <c r="O75" s="513">
        <v>2017</v>
      </c>
      <c r="P75" s="501">
        <v>2018</v>
      </c>
    </row>
    <row r="76" spans="1:23" x14ac:dyDescent="0.3">
      <c r="A76" s="393"/>
      <c r="B76" s="394"/>
      <c r="C76" s="395">
        <f t="shared" ref="C76:M76" si="14">(SUM(J64:J67)+SUM(J70:J72))/10^3</f>
        <v>21230.86534253557</v>
      </c>
      <c r="D76" s="395">
        <f t="shared" si="14"/>
        <v>21333.18278619965</v>
      </c>
      <c r="E76" s="395">
        <f t="shared" si="14"/>
        <v>21435.500229863734</v>
      </c>
      <c r="F76" s="395">
        <f t="shared" si="14"/>
        <v>21537.817673527803</v>
      </c>
      <c r="G76" s="395">
        <f t="shared" si="14"/>
        <v>21640.135117191876</v>
      </c>
      <c r="H76" s="395">
        <f t="shared" si="14"/>
        <v>21742.45256085596</v>
      </c>
      <c r="I76" s="395">
        <f t="shared" si="14"/>
        <v>39389.795101003823</v>
      </c>
      <c r="J76" s="395">
        <f t="shared" si="14"/>
        <v>39583.35678690092</v>
      </c>
      <c r="K76" s="395">
        <f t="shared" si="14"/>
        <v>39776.918472798046</v>
      </c>
      <c r="L76" s="395">
        <f t="shared" si="14"/>
        <v>39970.480158695151</v>
      </c>
      <c r="M76" s="395">
        <f t="shared" si="14"/>
        <v>40164.04184459227</v>
      </c>
      <c r="N76" s="395">
        <f t="shared" ref="N76:P76" si="15">(SUM(U64:U67)+SUM(U70:U72))/10^3</f>
        <v>40376.402745846288</v>
      </c>
      <c r="O76" s="395">
        <f t="shared" si="15"/>
        <v>40571.953199727286</v>
      </c>
      <c r="P76" s="395">
        <f t="shared" si="15"/>
        <v>40768.455237516348</v>
      </c>
    </row>
    <row r="77" spans="1:23" x14ac:dyDescent="0.3">
      <c r="A77" s="68"/>
      <c r="B77" s="69"/>
      <c r="C77" s="410"/>
      <c r="D77" s="69"/>
      <c r="E77" s="120"/>
      <c r="F77" s="121"/>
      <c r="G77" s="121"/>
      <c r="H77" s="121"/>
      <c r="I77" s="121"/>
      <c r="J77" s="121"/>
    </row>
    <row r="78" spans="1:23" ht="47.25" customHeight="1" x14ac:dyDescent="0.3">
      <c r="A78" s="656" t="s">
        <v>112</v>
      </c>
      <c r="B78" s="656"/>
      <c r="C78" s="392">
        <v>2005</v>
      </c>
      <c r="D78" s="392">
        <v>2006</v>
      </c>
      <c r="E78" s="501">
        <v>2007</v>
      </c>
      <c r="F78" s="501">
        <v>2008</v>
      </c>
      <c r="G78" s="501">
        <v>2009</v>
      </c>
      <c r="H78" s="501">
        <v>2010</v>
      </c>
      <c r="I78" s="501">
        <v>2011</v>
      </c>
      <c r="J78" s="501">
        <v>2012</v>
      </c>
      <c r="K78" s="501">
        <v>2013</v>
      </c>
      <c r="L78" s="501">
        <v>2014</v>
      </c>
      <c r="M78" s="501">
        <v>2015</v>
      </c>
      <c r="N78" s="513">
        <v>2016</v>
      </c>
      <c r="O78" s="513">
        <v>2017</v>
      </c>
      <c r="P78" s="513">
        <v>2018</v>
      </c>
      <c r="Q78" s="485"/>
    </row>
    <row r="79" spans="1:23" x14ac:dyDescent="0.3">
      <c r="A79" s="393"/>
      <c r="B79" s="394"/>
      <c r="C79" s="395">
        <f t="shared" ref="C79:P79" si="16">C76*21</f>
        <v>445848.17219324695</v>
      </c>
      <c r="D79" s="395">
        <f t="shared" si="16"/>
        <v>447996.83851019264</v>
      </c>
      <c r="E79" s="395">
        <f t="shared" si="16"/>
        <v>450145.50482713839</v>
      </c>
      <c r="F79" s="395">
        <f t="shared" si="16"/>
        <v>452294.17114408384</v>
      </c>
      <c r="G79" s="395">
        <f t="shared" si="16"/>
        <v>454442.83746102941</v>
      </c>
      <c r="H79" s="395">
        <f t="shared" si="16"/>
        <v>456591.50377797516</v>
      </c>
      <c r="I79" s="395">
        <f t="shared" si="16"/>
        <v>827185.69712108024</v>
      </c>
      <c r="J79" s="395">
        <f t="shared" si="16"/>
        <v>831250.49252491933</v>
      </c>
      <c r="K79" s="395">
        <f t="shared" si="16"/>
        <v>835315.287928759</v>
      </c>
      <c r="L79" s="395">
        <f t="shared" si="16"/>
        <v>839380.08333259821</v>
      </c>
      <c r="M79" s="395">
        <f t="shared" si="16"/>
        <v>843444.87873643765</v>
      </c>
      <c r="N79" s="395">
        <f t="shared" si="16"/>
        <v>847904.45766277204</v>
      </c>
      <c r="O79" s="395">
        <f t="shared" si="16"/>
        <v>852011.01719427295</v>
      </c>
      <c r="P79" s="395">
        <f t="shared" si="16"/>
        <v>856137.55998784327</v>
      </c>
    </row>
    <row r="80" spans="1:23" x14ac:dyDescent="0.3">
      <c r="F80" s="123"/>
    </row>
    <row r="81" spans="2:6" x14ac:dyDescent="0.3">
      <c r="B81" s="57"/>
      <c r="C81" s="367"/>
      <c r="D81" s="57"/>
      <c r="E81" s="57"/>
    </row>
    <row r="82" spans="2:6" x14ac:dyDescent="0.3">
      <c r="B82" s="57"/>
      <c r="C82" s="124"/>
      <c r="D82" s="124"/>
      <c r="E82" s="124"/>
      <c r="F82" s="123"/>
    </row>
    <row r="83" spans="2:6" x14ac:dyDescent="0.3">
      <c r="B83" s="57"/>
      <c r="C83" s="124"/>
      <c r="D83" s="124"/>
      <c r="E83" s="124"/>
    </row>
  </sheetData>
  <mergeCells count="38">
    <mergeCell ref="A33:B33"/>
    <mergeCell ref="A48:D48"/>
    <mergeCell ref="A50:A54"/>
    <mergeCell ref="A61:B61"/>
    <mergeCell ref="A62:A63"/>
    <mergeCell ref="B62:B63"/>
    <mergeCell ref="C62:C63"/>
    <mergeCell ref="D62:D63"/>
    <mergeCell ref="E62:F63"/>
    <mergeCell ref="G62:H63"/>
    <mergeCell ref="I62:I63"/>
    <mergeCell ref="J62:W62"/>
    <mergeCell ref="A64:A67"/>
    <mergeCell ref="B64:B67"/>
    <mergeCell ref="C64:C67"/>
    <mergeCell ref="E64:F64"/>
    <mergeCell ref="G64:H64"/>
    <mergeCell ref="E65:F65"/>
    <mergeCell ref="G65:H65"/>
    <mergeCell ref="E66:F66"/>
    <mergeCell ref="G66:H66"/>
    <mergeCell ref="E67:F67"/>
    <mergeCell ref="G67:H67"/>
    <mergeCell ref="I68:I69"/>
    <mergeCell ref="J68:W68"/>
    <mergeCell ref="A70:A72"/>
    <mergeCell ref="B70:B72"/>
    <mergeCell ref="C70:C72"/>
    <mergeCell ref="A68:A69"/>
    <mergeCell ref="B68:B69"/>
    <mergeCell ref="C68:C69"/>
    <mergeCell ref="D68:D69"/>
    <mergeCell ref="E68:E69"/>
    <mergeCell ref="A75:B75"/>
    <mergeCell ref="A78:B78"/>
    <mergeCell ref="F68:F69"/>
    <mergeCell ref="G68:G69"/>
    <mergeCell ref="H68:H69"/>
  </mergeCells>
  <pageMargins left="0.25" right="0.25" top="0.75" bottom="0.75" header="0.3" footer="0.3"/>
  <pageSetup paperSize="9" scale="35" fitToHeight="0" orientation="landscape" horizontalDpi="4294967293" verticalDpi="4294967293"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35">
    <tabColor rgb="FFFFC000"/>
    <pageSetUpPr fitToPage="1"/>
  </sheetPr>
  <dimension ref="A1:X48"/>
  <sheetViews>
    <sheetView topLeftCell="K1" zoomScale="85" zoomScaleNormal="85" zoomScalePageLayoutView="80" workbookViewId="0">
      <selection activeCell="N2" sqref="N2:P2"/>
    </sheetView>
  </sheetViews>
  <sheetFormatPr defaultColWidth="8.6640625" defaultRowHeight="15.6" x14ac:dyDescent="0.3"/>
  <cols>
    <col min="1" max="1" width="45.44140625" style="353" customWidth="1"/>
    <col min="2" max="4" width="19.6640625" style="122" customWidth="1"/>
    <col min="5" max="5" width="25.6640625" style="57" customWidth="1"/>
    <col min="6" max="6" width="24.33203125" style="57" customWidth="1"/>
    <col min="7" max="7" width="23" style="57" customWidth="1"/>
    <col min="8" max="8" width="22.33203125" style="57" customWidth="1"/>
    <col min="9" max="9" width="21.6640625" style="57" customWidth="1"/>
    <col min="10" max="10" width="21.33203125" style="57" customWidth="1"/>
    <col min="11" max="11" width="21.44140625" style="57" customWidth="1"/>
    <col min="12" max="12" width="20.6640625" style="57" customWidth="1"/>
    <col min="13" max="13" width="21.6640625" style="57" customWidth="1"/>
    <col min="14" max="14" width="19.6640625" style="57" customWidth="1"/>
    <col min="15" max="15" width="20.109375" style="57" customWidth="1"/>
    <col min="16" max="16" width="19.6640625" style="57" customWidth="1"/>
    <col min="17" max="191" width="8.6640625" style="57"/>
    <col min="192" max="192" width="43.44140625" style="57" customWidth="1"/>
    <col min="193" max="199" width="18.6640625" style="57" customWidth="1"/>
    <col min="200" max="200" width="15.44140625" style="57" customWidth="1"/>
    <col min="201" max="201" width="12.33203125" style="57" customWidth="1"/>
    <col min="202" max="202" width="14.33203125" style="57" customWidth="1"/>
    <col min="203" max="203" width="12.33203125" style="57" customWidth="1"/>
    <col min="204" max="204" width="12.6640625" style="57" customWidth="1"/>
    <col min="205" max="206" width="12.44140625" style="57" customWidth="1"/>
    <col min="207" max="207" width="12.33203125" style="57" customWidth="1"/>
    <col min="208" max="213" width="11.44140625" style="57" bestFit="1" customWidth="1"/>
    <col min="214" max="214" width="13.6640625" style="57" bestFit="1" customWidth="1"/>
    <col min="215" max="219" width="11.44140625" style="57" bestFit="1" customWidth="1"/>
    <col min="220" max="220" width="11.6640625" style="57" customWidth="1"/>
    <col min="221" max="221" width="13.44140625" style="57" bestFit="1" customWidth="1"/>
    <col min="222" max="223" width="11.44140625" style="57" bestFit="1" customWidth="1"/>
    <col min="224" max="224" width="13.6640625" style="57" bestFit="1" customWidth="1"/>
    <col min="225" max="230" width="11.44140625" style="57" bestFit="1" customWidth="1"/>
    <col min="231" max="233" width="11.33203125" style="57" bestFit="1" customWidth="1"/>
    <col min="234" max="234" width="13.6640625" style="57" bestFit="1" customWidth="1"/>
    <col min="235" max="239" width="11.33203125" style="57" bestFit="1" customWidth="1"/>
    <col min="240" max="240" width="13.44140625" style="57" customWidth="1"/>
    <col min="241" max="241" width="11.33203125" style="57" bestFit="1" customWidth="1"/>
    <col min="242" max="242" width="15.33203125" style="57" customWidth="1"/>
    <col min="243" max="243" width="13.33203125" style="57" customWidth="1"/>
    <col min="244" max="244" width="15.6640625" style="57" customWidth="1"/>
    <col min="245" max="245" width="14.6640625" style="57" customWidth="1"/>
    <col min="246" max="246" width="19.33203125" style="57" customWidth="1"/>
    <col min="247" max="247" width="14" style="57" customWidth="1"/>
    <col min="248" max="248" width="15.6640625" style="57" customWidth="1"/>
    <col min="249" max="249" width="17" style="57" customWidth="1"/>
    <col min="250" max="250" width="16.33203125" style="57" customWidth="1"/>
    <col min="251" max="251" width="17.33203125" style="57" customWidth="1"/>
    <col min="252" max="253" width="8.6640625" style="57"/>
    <col min="254" max="254" width="13.6640625" style="57" bestFit="1" customWidth="1"/>
    <col min="255" max="16384" width="8.6640625" style="57"/>
  </cols>
  <sheetData>
    <row r="1" spans="1:24" x14ac:dyDescent="0.3">
      <c r="A1" s="325"/>
      <c r="B1" s="56"/>
      <c r="C1" s="56"/>
      <c r="D1" s="56"/>
      <c r="E1" s="55"/>
      <c r="F1" s="55"/>
      <c r="G1" s="55"/>
      <c r="H1" s="326"/>
      <c r="I1" s="327"/>
      <c r="J1" s="55"/>
    </row>
    <row r="2" spans="1:24" s="63" customFormat="1" x14ac:dyDescent="0.3">
      <c r="A2" s="297" t="s">
        <v>44</v>
      </c>
      <c r="B2" s="59" t="s">
        <v>152</v>
      </c>
      <c r="C2" s="60">
        <v>2005</v>
      </c>
      <c r="D2" s="60">
        <v>2006</v>
      </c>
      <c r="E2" s="60">
        <v>2007</v>
      </c>
      <c r="F2" s="60">
        <v>2008</v>
      </c>
      <c r="G2" s="60">
        <v>2009</v>
      </c>
      <c r="H2" s="60">
        <v>2010</v>
      </c>
      <c r="I2" s="60">
        <v>2011</v>
      </c>
      <c r="J2" s="60">
        <v>2012</v>
      </c>
      <c r="K2" s="60">
        <v>2013</v>
      </c>
      <c r="L2" s="60">
        <v>2014</v>
      </c>
      <c r="M2" s="60">
        <v>2015</v>
      </c>
      <c r="N2" s="60">
        <v>2016</v>
      </c>
      <c r="O2" s="60">
        <v>2017</v>
      </c>
      <c r="P2" s="61">
        <v>2018</v>
      </c>
    </row>
    <row r="3" spans="1:24" s="66" customFormat="1" x14ac:dyDescent="0.3">
      <c r="A3" s="328"/>
      <c r="B3" s="65"/>
      <c r="C3" s="329">
        <f>'Urban population'!G21</f>
        <v>11334125.399999999</v>
      </c>
      <c r="D3" s="329">
        <f>'Urban population'!H21</f>
        <v>12100925.499999998</v>
      </c>
      <c r="E3" s="329">
        <f>'Urban population'!I21</f>
        <v>12867725.599999998</v>
      </c>
      <c r="F3" s="329">
        <f>'Urban population'!J21</f>
        <v>13634525.699999997</v>
      </c>
      <c r="G3" s="329">
        <f>'Urban population'!K21</f>
        <v>14401325.799999997</v>
      </c>
      <c r="H3" s="329">
        <f>'Urban population'!L21</f>
        <v>15168125.899999997</v>
      </c>
      <c r="I3" s="329">
        <f>'Urban population'!M21</f>
        <v>15934926</v>
      </c>
      <c r="J3" s="329">
        <f>'Urban population'!N21</f>
        <v>17412972.897763386</v>
      </c>
      <c r="K3" s="329">
        <f>'Urban population'!O21</f>
        <v>18891019.795526773</v>
      </c>
      <c r="L3" s="329">
        <f>'Urban population'!P21</f>
        <v>20369066.693290159</v>
      </c>
      <c r="M3" s="329">
        <f>'Urban population'!Q21</f>
        <v>21847113.591053545</v>
      </c>
      <c r="N3" s="329">
        <f>'Urban population'!R21</f>
        <v>23325160.488816932</v>
      </c>
      <c r="O3" s="329">
        <f>'Urban population'!S21</f>
        <v>24803207.386580318</v>
      </c>
      <c r="P3" s="329">
        <f>'Urban population'!T21</f>
        <v>26281254.284343705</v>
      </c>
      <c r="Q3" s="494"/>
    </row>
    <row r="4" spans="1:24" s="66" customFormat="1" x14ac:dyDescent="0.3">
      <c r="A4" s="331"/>
      <c r="B4" s="69"/>
      <c r="D4" s="69"/>
      <c r="E4" s="67"/>
      <c r="F4" s="67"/>
      <c r="G4" s="67"/>
      <c r="H4" s="67"/>
      <c r="I4" s="67"/>
      <c r="J4" s="332"/>
      <c r="N4" s="380"/>
    </row>
    <row r="5" spans="1:24" s="66" customFormat="1" x14ac:dyDescent="0.3">
      <c r="A5" s="331"/>
      <c r="B5" s="69"/>
      <c r="C5" s="69"/>
      <c r="D5" s="69"/>
      <c r="E5" s="70"/>
      <c r="F5" s="70"/>
      <c r="G5" s="70"/>
      <c r="H5" s="70"/>
      <c r="I5" s="333"/>
      <c r="J5" s="70"/>
      <c r="N5" s="380"/>
    </row>
    <row r="6" spans="1:24" s="66" customFormat="1" x14ac:dyDescent="0.3">
      <c r="A6" s="297" t="s">
        <v>45</v>
      </c>
      <c r="B6" s="59" t="s">
        <v>46</v>
      </c>
      <c r="C6" s="60">
        <v>2005</v>
      </c>
      <c r="D6" s="60">
        <v>2006</v>
      </c>
      <c r="E6" s="60">
        <v>2007</v>
      </c>
      <c r="F6" s="60">
        <v>2008</v>
      </c>
      <c r="G6" s="60">
        <v>2009</v>
      </c>
      <c r="H6" s="60">
        <v>2010</v>
      </c>
      <c r="I6" s="60">
        <v>2011</v>
      </c>
      <c r="J6" s="60">
        <v>2012</v>
      </c>
      <c r="K6" s="60">
        <v>2013</v>
      </c>
      <c r="L6" s="60">
        <v>2014</v>
      </c>
      <c r="M6" s="60">
        <v>2015</v>
      </c>
      <c r="N6" s="60">
        <v>2016</v>
      </c>
      <c r="O6" s="60">
        <v>2017</v>
      </c>
      <c r="P6" s="61">
        <v>2018</v>
      </c>
    </row>
    <row r="7" spans="1:24" s="66" customFormat="1" x14ac:dyDescent="0.3">
      <c r="A7" s="328"/>
      <c r="B7" s="65"/>
      <c r="C7" s="313">
        <f>'Protein intake'!$B$25/1000*365</f>
        <v>20.695499999999999</v>
      </c>
      <c r="D7" s="313">
        <f>'Protein intake'!$B$25/1000*365</f>
        <v>20.695499999999999</v>
      </c>
      <c r="E7" s="313">
        <f>'Protein intake'!$B$25/1000*365</f>
        <v>20.695499999999999</v>
      </c>
      <c r="F7" s="313">
        <f>'Protein intake'!$B$25/1000*365</f>
        <v>20.695499999999999</v>
      </c>
      <c r="G7" s="313">
        <f>'Protein intake'!$F$25/1000*365</f>
        <v>20.786750000000001</v>
      </c>
      <c r="H7" s="313">
        <f>'Protein intake'!$F$25/1000*365</f>
        <v>20.786750000000001</v>
      </c>
      <c r="I7" s="313">
        <f>'Protein intake'!$L$25/1000*365</f>
        <v>21.80875</v>
      </c>
      <c r="J7" s="313">
        <f>'Protein intake'!$L$25/1000*365</f>
        <v>21.80875</v>
      </c>
      <c r="K7" s="313">
        <f>'Protein intake'!$L$25/1000*365</f>
        <v>21.80875</v>
      </c>
      <c r="L7" s="313">
        <f>'Protein intake'!$L$25/1000*365</f>
        <v>21.80875</v>
      </c>
      <c r="M7" s="313">
        <f>'Protein intake'!$L$25/1000*365</f>
        <v>21.80875</v>
      </c>
      <c r="N7" s="313">
        <f>'Protein intake'!$L$25/1000*365</f>
        <v>21.80875</v>
      </c>
      <c r="O7" s="313">
        <f>'Protein intake'!$L$25/1000*365</f>
        <v>21.80875</v>
      </c>
      <c r="P7" s="313">
        <f>'Protein intake'!$L$25/1000*365</f>
        <v>21.80875</v>
      </c>
      <c r="Q7" s="494"/>
    </row>
    <row r="8" spans="1:24" s="66" customFormat="1" x14ac:dyDescent="0.3">
      <c r="A8" s="331"/>
      <c r="B8" s="69"/>
      <c r="C8" s="335"/>
      <c r="D8" s="69"/>
      <c r="E8" s="75"/>
      <c r="F8" s="75"/>
      <c r="G8" s="75"/>
      <c r="H8" s="75"/>
      <c r="I8" s="75"/>
      <c r="J8" s="75"/>
      <c r="N8" s="380"/>
    </row>
    <row r="9" spans="1:24" s="66" customFormat="1" x14ac:dyDescent="0.3">
      <c r="A9" s="331"/>
      <c r="B9" s="76"/>
      <c r="C9" s="76"/>
      <c r="D9" s="76"/>
      <c r="E9" s="70"/>
      <c r="F9" s="70"/>
      <c r="G9" s="70"/>
      <c r="H9" s="70"/>
      <c r="I9" s="70"/>
      <c r="J9" s="70"/>
      <c r="N9" s="380"/>
    </row>
    <row r="10" spans="1:24" s="63" customFormat="1" ht="30" customHeight="1" x14ac:dyDescent="0.3">
      <c r="A10" s="297" t="s">
        <v>335</v>
      </c>
      <c r="B10" s="59"/>
      <c r="C10" s="60">
        <v>2005</v>
      </c>
      <c r="D10" s="60">
        <v>2006</v>
      </c>
      <c r="E10" s="60">
        <v>2007</v>
      </c>
      <c r="F10" s="60">
        <v>2008</v>
      </c>
      <c r="G10" s="60">
        <v>2009</v>
      </c>
      <c r="H10" s="60">
        <v>2010</v>
      </c>
      <c r="I10" s="60">
        <v>2011</v>
      </c>
      <c r="J10" s="60">
        <v>2012</v>
      </c>
      <c r="K10" s="60">
        <v>2013</v>
      </c>
      <c r="L10" s="60">
        <v>2014</v>
      </c>
      <c r="M10" s="60">
        <v>2015</v>
      </c>
      <c r="N10" s="60">
        <v>2016</v>
      </c>
      <c r="O10" s="60">
        <v>2017</v>
      </c>
      <c r="P10" s="61">
        <v>2018</v>
      </c>
      <c r="Q10" s="66"/>
      <c r="R10" s="66"/>
      <c r="S10" s="66"/>
      <c r="T10" s="66"/>
      <c r="U10" s="66"/>
      <c r="V10" s="66"/>
      <c r="W10" s="66"/>
      <c r="X10" s="66"/>
    </row>
    <row r="11" spans="1:24" ht="15.75" customHeight="1" x14ac:dyDescent="0.3">
      <c r="A11" s="336"/>
      <c r="B11" s="78"/>
      <c r="C11" s="41">
        <v>0.16</v>
      </c>
      <c r="D11" s="41">
        <v>0.16</v>
      </c>
      <c r="E11" s="42">
        <v>0.16</v>
      </c>
      <c r="F11" s="42">
        <v>0.16</v>
      </c>
      <c r="G11" s="42">
        <v>0.16</v>
      </c>
      <c r="H11" s="42">
        <v>0.16</v>
      </c>
      <c r="I11" s="42">
        <v>0.16</v>
      </c>
      <c r="J11" s="42">
        <v>0.16</v>
      </c>
      <c r="K11" s="43">
        <v>0.16</v>
      </c>
      <c r="L11" s="43">
        <v>0.16</v>
      </c>
      <c r="M11" s="43">
        <v>0.16</v>
      </c>
      <c r="N11" s="43">
        <v>0.16</v>
      </c>
      <c r="O11" s="43">
        <v>0.16</v>
      </c>
      <c r="P11" s="43">
        <v>0.16</v>
      </c>
      <c r="Q11" s="494"/>
      <c r="R11" s="66"/>
      <c r="S11" s="66"/>
      <c r="T11" s="66"/>
      <c r="U11" s="66"/>
      <c r="V11" s="66"/>
      <c r="W11" s="66"/>
      <c r="X11" s="66"/>
    </row>
    <row r="12" spans="1:24" ht="15.75" customHeight="1" x14ac:dyDescent="0.3">
      <c r="A12" s="338"/>
      <c r="B12" s="76"/>
      <c r="C12" s="76"/>
      <c r="D12" s="76"/>
      <c r="E12" s="75"/>
      <c r="F12" s="75"/>
      <c r="G12" s="75"/>
      <c r="H12" s="75"/>
      <c r="I12" s="75"/>
      <c r="J12" s="75"/>
      <c r="N12" s="380"/>
      <c r="O12" s="66"/>
      <c r="P12" s="66"/>
      <c r="Q12" s="66"/>
      <c r="R12" s="66"/>
      <c r="S12" s="66"/>
      <c r="T12" s="66"/>
      <c r="U12" s="66"/>
      <c r="V12" s="66"/>
      <c r="W12" s="66"/>
      <c r="X12" s="66"/>
    </row>
    <row r="13" spans="1:24" x14ac:dyDescent="0.3">
      <c r="A13" s="338"/>
      <c r="B13" s="76"/>
      <c r="C13" s="76"/>
      <c r="D13" s="76"/>
      <c r="E13" s="75"/>
      <c r="F13" s="81"/>
      <c r="G13" s="81"/>
      <c r="H13" s="81"/>
      <c r="I13" s="81"/>
      <c r="J13" s="81"/>
      <c r="N13" s="380"/>
      <c r="O13" s="66"/>
      <c r="P13" s="66"/>
      <c r="Q13" s="66"/>
      <c r="R13" s="66"/>
      <c r="S13" s="66"/>
      <c r="T13" s="66"/>
      <c r="U13" s="66"/>
      <c r="V13" s="66"/>
      <c r="W13" s="66"/>
      <c r="X13" s="66"/>
    </row>
    <row r="14" spans="1:24" ht="33.6" x14ac:dyDescent="0.3">
      <c r="A14" s="297" t="s">
        <v>336</v>
      </c>
      <c r="B14" s="59"/>
      <c r="C14" s="60">
        <v>2005</v>
      </c>
      <c r="D14" s="60">
        <v>2006</v>
      </c>
      <c r="E14" s="60">
        <v>2007</v>
      </c>
      <c r="F14" s="60">
        <v>2008</v>
      </c>
      <c r="G14" s="60">
        <v>2009</v>
      </c>
      <c r="H14" s="60">
        <v>2010</v>
      </c>
      <c r="I14" s="60">
        <v>2011</v>
      </c>
      <c r="J14" s="60">
        <v>2012</v>
      </c>
      <c r="K14" s="60">
        <v>2013</v>
      </c>
      <c r="L14" s="60">
        <v>2014</v>
      </c>
      <c r="M14" s="60">
        <v>2015</v>
      </c>
      <c r="N14" s="60">
        <v>2016</v>
      </c>
      <c r="O14" s="60">
        <v>2017</v>
      </c>
      <c r="P14" s="61">
        <v>2018</v>
      </c>
      <c r="Q14" s="66"/>
      <c r="R14" s="66"/>
      <c r="S14" s="66"/>
      <c r="T14" s="66"/>
      <c r="U14" s="66"/>
      <c r="V14" s="66"/>
      <c r="W14" s="66"/>
      <c r="X14" s="66"/>
    </row>
    <row r="15" spans="1:24" ht="15.75" customHeight="1" x14ac:dyDescent="0.3">
      <c r="A15" s="336"/>
      <c r="B15" s="78"/>
      <c r="C15" s="74">
        <v>1.4</v>
      </c>
      <c r="D15" s="74">
        <v>1.4</v>
      </c>
      <c r="E15" s="74">
        <v>1.4</v>
      </c>
      <c r="F15" s="74">
        <v>1.4</v>
      </c>
      <c r="G15" s="74">
        <v>1.4</v>
      </c>
      <c r="H15" s="74">
        <v>1.4</v>
      </c>
      <c r="I15" s="74">
        <v>1.4</v>
      </c>
      <c r="J15" s="74">
        <v>1.4</v>
      </c>
      <c r="K15" s="145">
        <v>1.4</v>
      </c>
      <c r="L15" s="145">
        <v>1.4</v>
      </c>
      <c r="M15" s="145">
        <v>1.4</v>
      </c>
      <c r="N15" s="145">
        <v>1.4</v>
      </c>
      <c r="O15" s="145">
        <v>1.4</v>
      </c>
      <c r="P15" s="146">
        <v>1.4</v>
      </c>
      <c r="Q15" s="66"/>
      <c r="R15" s="66"/>
      <c r="S15" s="66"/>
      <c r="T15" s="66"/>
      <c r="U15" s="66"/>
      <c r="V15" s="66"/>
      <c r="W15" s="66"/>
      <c r="X15" s="66"/>
    </row>
    <row r="16" spans="1:24" ht="15.75" customHeight="1" x14ac:dyDescent="0.3">
      <c r="A16" s="338"/>
      <c r="B16" s="76"/>
      <c r="C16" s="76"/>
      <c r="D16" s="76"/>
      <c r="E16" s="75"/>
      <c r="F16" s="75"/>
      <c r="G16" s="75"/>
      <c r="H16" s="75"/>
      <c r="I16" s="75"/>
      <c r="J16" s="75"/>
      <c r="N16" s="380"/>
      <c r="O16" s="66"/>
      <c r="P16" s="66"/>
      <c r="Q16" s="66"/>
      <c r="R16" s="66"/>
      <c r="S16" s="66"/>
      <c r="T16" s="66"/>
      <c r="U16" s="66"/>
      <c r="V16" s="66"/>
      <c r="W16" s="66"/>
      <c r="X16" s="66"/>
    </row>
    <row r="17" spans="1:16" x14ac:dyDescent="0.3">
      <c r="A17" s="338"/>
      <c r="B17" s="76"/>
      <c r="C17" s="76"/>
      <c r="D17" s="76"/>
      <c r="E17" s="82"/>
      <c r="F17" s="82"/>
      <c r="G17" s="82"/>
      <c r="H17" s="82"/>
      <c r="I17" s="82"/>
      <c r="J17" s="82"/>
      <c r="N17" s="55"/>
    </row>
    <row r="18" spans="1:16" s="63" customFormat="1" ht="51.6" x14ac:dyDescent="0.3">
      <c r="A18" s="297" t="s">
        <v>337</v>
      </c>
      <c r="B18" s="59"/>
      <c r="C18" s="60">
        <v>2005</v>
      </c>
      <c r="D18" s="60">
        <v>2006</v>
      </c>
      <c r="E18" s="60">
        <v>2007</v>
      </c>
      <c r="F18" s="60">
        <v>2008</v>
      </c>
      <c r="G18" s="60">
        <v>2009</v>
      </c>
      <c r="H18" s="60">
        <v>2010</v>
      </c>
      <c r="I18" s="60">
        <v>2011</v>
      </c>
      <c r="J18" s="60">
        <v>2012</v>
      </c>
      <c r="K18" s="60">
        <v>2013</v>
      </c>
      <c r="L18" s="60">
        <v>2014</v>
      </c>
      <c r="M18" s="60">
        <v>2015</v>
      </c>
      <c r="N18" s="60">
        <v>2016</v>
      </c>
      <c r="O18" s="60">
        <v>2017</v>
      </c>
      <c r="P18" s="61">
        <v>2018</v>
      </c>
    </row>
    <row r="19" spans="1:16" x14ac:dyDescent="0.3">
      <c r="A19" s="336"/>
      <c r="B19" s="78"/>
      <c r="C19" s="41">
        <v>1.25</v>
      </c>
      <c r="D19" s="41">
        <v>1.25</v>
      </c>
      <c r="E19" s="42">
        <v>1.25</v>
      </c>
      <c r="F19" s="42">
        <v>1.25</v>
      </c>
      <c r="G19" s="42">
        <v>1.25</v>
      </c>
      <c r="H19" s="42">
        <v>1.25</v>
      </c>
      <c r="I19" s="42">
        <v>1.25</v>
      </c>
      <c r="J19" s="42">
        <v>1.25</v>
      </c>
      <c r="K19" s="43">
        <v>1.25</v>
      </c>
      <c r="L19" s="43">
        <v>1.25</v>
      </c>
      <c r="M19" s="43">
        <v>1.25</v>
      </c>
      <c r="N19" s="43">
        <v>1.25</v>
      </c>
      <c r="O19" s="43">
        <v>1.25</v>
      </c>
      <c r="P19" s="44">
        <v>1.25</v>
      </c>
    </row>
    <row r="20" spans="1:16" x14ac:dyDescent="0.3">
      <c r="A20" s="338"/>
      <c r="B20" s="76"/>
      <c r="C20" s="76"/>
      <c r="D20" s="76"/>
      <c r="E20" s="75"/>
      <c r="F20" s="75"/>
      <c r="G20" s="75"/>
      <c r="H20" s="75"/>
      <c r="I20" s="75"/>
      <c r="J20" s="75"/>
      <c r="N20" s="55"/>
    </row>
    <row r="21" spans="1:16" x14ac:dyDescent="0.3">
      <c r="A21" s="338"/>
      <c r="B21" s="76"/>
      <c r="C21" s="76"/>
      <c r="D21" s="76"/>
      <c r="E21" s="82"/>
      <c r="F21" s="82"/>
      <c r="G21" s="82"/>
      <c r="H21" s="82"/>
      <c r="I21" s="82"/>
      <c r="J21" s="82"/>
      <c r="N21" s="55"/>
    </row>
    <row r="22" spans="1:16" s="49" customFormat="1" ht="15.75" customHeight="1" x14ac:dyDescent="0.3">
      <c r="A22" s="297" t="s">
        <v>338</v>
      </c>
      <c r="B22" s="298"/>
      <c r="C22" s="50"/>
      <c r="D22" s="50"/>
      <c r="E22" s="91"/>
      <c r="F22" s="91"/>
      <c r="G22" s="91"/>
      <c r="H22" s="91"/>
      <c r="I22" s="91"/>
      <c r="J22" s="91"/>
      <c r="N22" s="89"/>
    </row>
    <row r="23" spans="1:16" s="49" customFormat="1" ht="15.75" customHeight="1" x14ac:dyDescent="0.3">
      <c r="A23" s="94">
        <v>0</v>
      </c>
      <c r="B23" s="93" t="s">
        <v>47</v>
      </c>
      <c r="C23" s="50"/>
      <c r="D23" s="50"/>
      <c r="E23" s="51"/>
      <c r="F23" s="48"/>
      <c r="G23" s="48"/>
      <c r="H23" s="48"/>
      <c r="I23" s="48"/>
      <c r="J23" s="48"/>
      <c r="N23" s="89"/>
    </row>
    <row r="24" spans="1:16" s="49" customFormat="1" ht="15.75" customHeight="1" x14ac:dyDescent="0.3">
      <c r="A24" s="339"/>
      <c r="B24" s="50"/>
      <c r="C24" s="50"/>
      <c r="D24" s="50"/>
      <c r="E24" s="51"/>
      <c r="F24" s="48"/>
      <c r="G24" s="48"/>
      <c r="H24" s="48"/>
      <c r="I24" s="48"/>
      <c r="J24" s="48"/>
      <c r="N24" s="89"/>
    </row>
    <row r="25" spans="1:16" s="49" customFormat="1" ht="15.75" customHeight="1" x14ac:dyDescent="0.3">
      <c r="A25" s="339"/>
      <c r="B25" s="50"/>
      <c r="C25" s="50"/>
      <c r="D25" s="50"/>
      <c r="E25" s="51"/>
      <c r="F25" s="48"/>
      <c r="G25" s="48"/>
      <c r="H25" s="48"/>
      <c r="I25" s="48"/>
      <c r="J25" s="48"/>
      <c r="N25" s="89"/>
    </row>
    <row r="26" spans="1:16" ht="33.6" x14ac:dyDescent="0.3">
      <c r="A26" s="297" t="s">
        <v>339</v>
      </c>
      <c r="B26" s="115" t="s">
        <v>47</v>
      </c>
      <c r="C26" s="60">
        <v>2005</v>
      </c>
      <c r="D26" s="60">
        <v>2006</v>
      </c>
      <c r="E26" s="60">
        <v>2007</v>
      </c>
      <c r="F26" s="60">
        <v>2008</v>
      </c>
      <c r="G26" s="60">
        <v>2009</v>
      </c>
      <c r="H26" s="60">
        <v>2010</v>
      </c>
      <c r="I26" s="60">
        <v>2011</v>
      </c>
      <c r="J26" s="60">
        <v>2012</v>
      </c>
      <c r="K26" s="60">
        <v>2013</v>
      </c>
      <c r="L26" s="60">
        <v>2014</v>
      </c>
      <c r="M26" s="60">
        <v>2015</v>
      </c>
      <c r="N26" s="60">
        <v>2016</v>
      </c>
      <c r="O26" s="60">
        <v>2017</v>
      </c>
      <c r="P26" s="61">
        <v>2018</v>
      </c>
    </row>
    <row r="27" spans="1:16" s="49" customFormat="1" x14ac:dyDescent="0.3">
      <c r="A27" s="340"/>
      <c r="B27" s="84"/>
      <c r="C27" s="315">
        <f t="shared" ref="C27:L27" si="0">(C3*C7*C11*C15*C19)-$A$23</f>
        <v>65678309.820395991</v>
      </c>
      <c r="D27" s="315">
        <f t="shared" si="0"/>
        <v>70121717.031869978</v>
      </c>
      <c r="E27" s="315">
        <f t="shared" si="0"/>
        <v>74565124.243343979</v>
      </c>
      <c r="F27" s="315">
        <f t="shared" si="0"/>
        <v>79008531.454817981</v>
      </c>
      <c r="G27" s="315">
        <f t="shared" si="0"/>
        <v>83819892.540481985</v>
      </c>
      <c r="H27" s="315">
        <f t="shared" si="0"/>
        <v>88282891.494510978</v>
      </c>
      <c r="I27" s="315">
        <f t="shared" si="0"/>
        <v>97305828.872699976</v>
      </c>
      <c r="J27" s="315">
        <f t="shared" si="0"/>
        <v>106331448.35154721</v>
      </c>
      <c r="K27" s="315">
        <f t="shared" si="0"/>
        <v>115357067.83039445</v>
      </c>
      <c r="L27" s="315">
        <f t="shared" si="0"/>
        <v>124382687.30924168</v>
      </c>
      <c r="M27" s="315">
        <f>(M3*M7*M11*M15*M19)-$A$23</f>
        <v>133408306.78808892</v>
      </c>
      <c r="N27" s="315">
        <f t="shared" ref="N27:P27" si="1">(N3*N7*N11*N15*N19)-$A$23</f>
        <v>142433926.26693612</v>
      </c>
      <c r="O27" s="315">
        <f t="shared" si="1"/>
        <v>151459545.74578336</v>
      </c>
      <c r="P27" s="316">
        <f t="shared" si="1"/>
        <v>160485165.22463059</v>
      </c>
    </row>
    <row r="28" spans="1:16" s="49" customFormat="1" x14ac:dyDescent="0.3">
      <c r="A28" s="341"/>
      <c r="B28" s="85"/>
      <c r="C28" s="85"/>
      <c r="D28" s="85"/>
      <c r="E28" s="86"/>
      <c r="F28" s="86"/>
      <c r="G28" s="86"/>
      <c r="H28" s="86"/>
      <c r="I28" s="86"/>
      <c r="J28" s="86"/>
      <c r="N28" s="89"/>
    </row>
    <row r="29" spans="1:16" s="49" customFormat="1" x14ac:dyDescent="0.3">
      <c r="A29" s="341"/>
      <c r="B29" s="85"/>
      <c r="C29" s="85"/>
      <c r="D29" s="85"/>
      <c r="E29" s="87"/>
      <c r="F29" s="87"/>
      <c r="G29" s="87"/>
      <c r="H29" s="87"/>
      <c r="I29" s="87"/>
      <c r="J29" s="87"/>
      <c r="N29" s="89"/>
    </row>
    <row r="30" spans="1:16" ht="33.6" x14ac:dyDescent="0.3">
      <c r="A30" s="297" t="s">
        <v>340</v>
      </c>
      <c r="B30" s="59" t="s">
        <v>48</v>
      </c>
      <c r="C30" s="60">
        <v>2005</v>
      </c>
      <c r="D30" s="60">
        <v>2006</v>
      </c>
      <c r="E30" s="60">
        <v>2007</v>
      </c>
      <c r="F30" s="60">
        <v>2008</v>
      </c>
      <c r="G30" s="60">
        <v>2009</v>
      </c>
      <c r="H30" s="60">
        <v>2010</v>
      </c>
      <c r="I30" s="60">
        <v>2011</v>
      </c>
      <c r="J30" s="60">
        <v>2012</v>
      </c>
      <c r="K30" s="60">
        <v>2013</v>
      </c>
      <c r="L30" s="60">
        <v>2014</v>
      </c>
      <c r="M30" s="60">
        <v>2015</v>
      </c>
      <c r="N30" s="60">
        <v>2016</v>
      </c>
      <c r="O30" s="60">
        <v>2017</v>
      </c>
      <c r="P30" s="61">
        <v>2018</v>
      </c>
    </row>
    <row r="31" spans="1:16" s="49" customFormat="1" x14ac:dyDescent="0.3">
      <c r="A31" s="342"/>
      <c r="B31" s="343"/>
      <c r="C31" s="315">
        <v>5.0000000000000001E-3</v>
      </c>
      <c r="D31" s="315">
        <v>5.0000000000000001E-3</v>
      </c>
      <c r="E31" s="315">
        <v>5.0000000000000001E-3</v>
      </c>
      <c r="F31" s="315">
        <v>5.0000000000000001E-3</v>
      </c>
      <c r="G31" s="315">
        <v>5.0000000000000001E-3</v>
      </c>
      <c r="H31" s="315">
        <v>5.0000000000000001E-3</v>
      </c>
      <c r="I31" s="315">
        <v>5.0000000000000001E-3</v>
      </c>
      <c r="J31" s="315">
        <v>5.0000000000000001E-3</v>
      </c>
      <c r="K31" s="315">
        <v>5.0000000000000001E-3</v>
      </c>
      <c r="L31" s="315">
        <v>5.0000000000000001E-3</v>
      </c>
      <c r="M31" s="315">
        <v>5.0000000000000001E-3</v>
      </c>
      <c r="N31" s="315">
        <v>5.0000000000000001E-3</v>
      </c>
      <c r="O31" s="315">
        <v>5.0000000000000001E-3</v>
      </c>
      <c r="P31" s="316">
        <v>5.0000000000000001E-3</v>
      </c>
    </row>
    <row r="32" spans="1:16" s="49" customFormat="1" x14ac:dyDescent="0.3">
      <c r="A32" s="344"/>
      <c r="B32" s="90"/>
      <c r="C32" s="90"/>
      <c r="D32" s="90"/>
      <c r="E32" s="86"/>
      <c r="F32" s="86"/>
      <c r="G32" s="86"/>
      <c r="H32" s="86"/>
      <c r="I32" s="86"/>
      <c r="J32" s="86"/>
      <c r="N32" s="89"/>
    </row>
    <row r="33" spans="1:16" s="49" customFormat="1" ht="15.75" customHeight="1" x14ac:dyDescent="0.3">
      <c r="A33" s="344"/>
      <c r="B33" s="89"/>
      <c r="C33" s="89"/>
      <c r="D33" s="89"/>
      <c r="E33" s="51"/>
      <c r="F33" s="51"/>
      <c r="G33" s="51"/>
      <c r="H33" s="51"/>
      <c r="I33" s="51"/>
      <c r="J33" s="51"/>
      <c r="N33" s="89"/>
    </row>
    <row r="34" spans="1:16" s="49" customFormat="1" ht="15" customHeight="1" x14ac:dyDescent="0.3">
      <c r="A34" s="345" t="s">
        <v>49</v>
      </c>
      <c r="B34" s="346"/>
      <c r="C34" s="346"/>
      <c r="D34" s="346"/>
      <c r="E34" s="51"/>
      <c r="F34" s="51"/>
      <c r="G34" s="51"/>
      <c r="H34" s="51"/>
      <c r="I34" s="51"/>
      <c r="J34" s="51"/>
      <c r="N34" s="89"/>
    </row>
    <row r="35" spans="1:16" s="49" customFormat="1" x14ac:dyDescent="0.3">
      <c r="A35" s="347">
        <f>44/28</f>
        <v>1.5714285714285714</v>
      </c>
      <c r="B35" s="85"/>
      <c r="C35" s="85"/>
      <c r="D35" s="85"/>
      <c r="E35" s="51"/>
      <c r="F35" s="51"/>
      <c r="G35" s="51"/>
      <c r="H35" s="51"/>
      <c r="I35" s="51"/>
      <c r="J35" s="51"/>
      <c r="N35" s="89"/>
    </row>
    <row r="36" spans="1:16" s="49" customFormat="1" x14ac:dyDescent="0.3">
      <c r="A36" s="97"/>
      <c r="B36" s="89"/>
      <c r="C36" s="89"/>
      <c r="D36" s="89"/>
      <c r="E36" s="51"/>
      <c r="F36" s="51"/>
      <c r="G36" s="51"/>
      <c r="H36" s="51"/>
      <c r="I36" s="51"/>
      <c r="J36" s="51"/>
      <c r="N36" s="89"/>
    </row>
    <row r="37" spans="1:16" s="49" customFormat="1" x14ac:dyDescent="0.3">
      <c r="A37" s="344"/>
      <c r="B37" s="90"/>
      <c r="C37" s="90"/>
      <c r="D37" s="90"/>
      <c r="E37" s="51"/>
      <c r="F37" s="51"/>
      <c r="G37" s="51"/>
      <c r="H37" s="51"/>
      <c r="I37" s="51"/>
      <c r="J37" s="51"/>
      <c r="N37" s="89"/>
    </row>
    <row r="38" spans="1:16" ht="47.25" customHeight="1" x14ac:dyDescent="0.3">
      <c r="A38" s="681" t="s">
        <v>360</v>
      </c>
      <c r="B38" s="682"/>
      <c r="C38" s="60">
        <v>2005</v>
      </c>
      <c r="D38" s="60">
        <v>2006</v>
      </c>
      <c r="E38" s="348">
        <v>2007</v>
      </c>
      <c r="F38" s="348">
        <v>2008</v>
      </c>
      <c r="G38" s="348">
        <v>2009</v>
      </c>
      <c r="H38" s="348">
        <v>2010</v>
      </c>
      <c r="I38" s="348">
        <v>2011</v>
      </c>
      <c r="J38" s="348">
        <v>2012</v>
      </c>
      <c r="K38" s="60">
        <v>2013</v>
      </c>
      <c r="L38" s="60">
        <v>2014</v>
      </c>
      <c r="M38" s="60">
        <v>2015</v>
      </c>
      <c r="N38" s="60">
        <v>2016</v>
      </c>
      <c r="O38" s="60">
        <v>2017</v>
      </c>
      <c r="P38" s="61">
        <v>2018</v>
      </c>
    </row>
    <row r="39" spans="1:16" x14ac:dyDescent="0.3">
      <c r="A39" s="328"/>
      <c r="B39" s="65"/>
      <c r="C39" s="349">
        <f t="shared" ref="C39:L39" si="2">C27*C31*$A$35/10^3</f>
        <v>516.04386287453997</v>
      </c>
      <c r="D39" s="349">
        <f t="shared" si="2"/>
        <v>550.95634810754984</v>
      </c>
      <c r="E39" s="349">
        <f t="shared" si="2"/>
        <v>585.86883334055983</v>
      </c>
      <c r="F39" s="349">
        <f t="shared" si="2"/>
        <v>620.78131857356993</v>
      </c>
      <c r="G39" s="349">
        <f t="shared" si="2"/>
        <v>658.58486996092984</v>
      </c>
      <c r="H39" s="349">
        <f t="shared" si="2"/>
        <v>693.65129031401477</v>
      </c>
      <c r="I39" s="349">
        <f t="shared" si="2"/>
        <v>764.54579828549981</v>
      </c>
      <c r="J39" s="349">
        <f t="shared" si="2"/>
        <v>835.46137990501381</v>
      </c>
      <c r="K39" s="349">
        <f t="shared" si="2"/>
        <v>906.3769615245277</v>
      </c>
      <c r="L39" s="349">
        <f t="shared" si="2"/>
        <v>977.29254314404182</v>
      </c>
      <c r="M39" s="349">
        <f>M27*M31*$A$35/10^3</f>
        <v>1048.2081247635558</v>
      </c>
      <c r="N39" s="349">
        <f t="shared" ref="N39:P39" si="3">N27*N31*$A$35/10^3</f>
        <v>1119.1237063830695</v>
      </c>
      <c r="O39" s="349">
        <f t="shared" si="3"/>
        <v>1190.0392880025836</v>
      </c>
      <c r="P39" s="350">
        <f t="shared" si="3"/>
        <v>1260.9548696220975</v>
      </c>
    </row>
    <row r="40" spans="1:16" x14ac:dyDescent="0.3">
      <c r="A40" s="331"/>
      <c r="B40" s="69"/>
      <c r="C40" s="69"/>
      <c r="D40" s="69"/>
      <c r="E40" s="121"/>
      <c r="F40" s="121"/>
      <c r="G40" s="121"/>
      <c r="H40" s="121"/>
      <c r="I40" s="121"/>
      <c r="J40" s="121"/>
      <c r="N40" s="55"/>
    </row>
    <row r="41" spans="1:16" x14ac:dyDescent="0.3">
      <c r="N41" s="55"/>
    </row>
    <row r="42" spans="1:16" ht="47.25" customHeight="1" x14ac:dyDescent="0.3">
      <c r="A42" s="681" t="s">
        <v>113</v>
      </c>
      <c r="B42" s="682"/>
      <c r="C42" s="351">
        <v>2005</v>
      </c>
      <c r="D42" s="352">
        <v>2006</v>
      </c>
      <c r="E42" s="348">
        <v>2007</v>
      </c>
      <c r="F42" s="348">
        <v>2008</v>
      </c>
      <c r="G42" s="348">
        <v>2009</v>
      </c>
      <c r="H42" s="348">
        <v>2010</v>
      </c>
      <c r="I42" s="348">
        <v>2011</v>
      </c>
      <c r="J42" s="348">
        <v>2012</v>
      </c>
      <c r="K42" s="60">
        <v>2013</v>
      </c>
      <c r="L42" s="60">
        <v>2014</v>
      </c>
      <c r="M42" s="60">
        <v>2015</v>
      </c>
      <c r="N42" s="60">
        <v>2016</v>
      </c>
      <c r="O42" s="60">
        <v>2017</v>
      </c>
      <c r="P42" s="61">
        <v>2018</v>
      </c>
    </row>
    <row r="43" spans="1:16" x14ac:dyDescent="0.3">
      <c r="A43" s="328"/>
      <c r="B43" s="65"/>
      <c r="C43" s="118">
        <f t="shared" ref="C43:L43" si="4">C39*310</f>
        <v>159973.59749110739</v>
      </c>
      <c r="D43" s="118">
        <f t="shared" si="4"/>
        <v>170796.46791334046</v>
      </c>
      <c r="E43" s="118">
        <f t="shared" si="4"/>
        <v>181619.33833557356</v>
      </c>
      <c r="F43" s="118">
        <f t="shared" si="4"/>
        <v>192442.20875780669</v>
      </c>
      <c r="G43" s="118">
        <f t="shared" si="4"/>
        <v>204161.30968788825</v>
      </c>
      <c r="H43" s="118">
        <f t="shared" si="4"/>
        <v>215031.89999734459</v>
      </c>
      <c r="I43" s="118">
        <f t="shared" si="4"/>
        <v>237009.19746850495</v>
      </c>
      <c r="J43" s="118">
        <f t="shared" si="4"/>
        <v>258993.02777055427</v>
      </c>
      <c r="K43" s="118">
        <f t="shared" si="4"/>
        <v>280976.85807260359</v>
      </c>
      <c r="L43" s="118">
        <f t="shared" si="4"/>
        <v>302960.68837465293</v>
      </c>
      <c r="M43" s="118">
        <f>M39*310</f>
        <v>324944.51867670228</v>
      </c>
      <c r="N43" s="118">
        <f t="shared" ref="N43:P43" si="5">N39*310</f>
        <v>346928.34897875151</v>
      </c>
      <c r="O43" s="118">
        <f t="shared" si="5"/>
        <v>368912.17928080092</v>
      </c>
      <c r="P43" s="119">
        <f t="shared" si="5"/>
        <v>390896.00958285021</v>
      </c>
    </row>
    <row r="44" spans="1:16" x14ac:dyDescent="0.3">
      <c r="E44" s="354"/>
      <c r="G44" s="354"/>
    </row>
    <row r="46" spans="1:16" x14ac:dyDescent="0.3">
      <c r="A46" s="122"/>
      <c r="C46" s="50"/>
      <c r="D46" s="50"/>
    </row>
    <row r="47" spans="1:16" x14ac:dyDescent="0.3">
      <c r="A47" s="122"/>
      <c r="C47" s="124"/>
      <c r="D47" s="124"/>
    </row>
    <row r="48" spans="1:16" x14ac:dyDescent="0.3">
      <c r="A48" s="122"/>
      <c r="C48" s="355"/>
      <c r="D48" s="355"/>
    </row>
  </sheetData>
  <mergeCells count="2">
    <mergeCell ref="A38:B38"/>
    <mergeCell ref="A42:B42"/>
  </mergeCells>
  <pageMargins left="0.25" right="0.25" top="0.75" bottom="0.75" header="0.3" footer="0.3"/>
  <pageSetup paperSize="9" scale="51" fitToHeight="0" orientation="landscape" horizontalDpi="4294967293" verticalDpi="4294967293"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rgb="FFFFC000"/>
    <pageSetUpPr fitToPage="1"/>
  </sheetPr>
  <dimension ref="A1:Z83"/>
  <sheetViews>
    <sheetView topLeftCell="A70" zoomScale="85" zoomScaleNormal="85" zoomScalePageLayoutView="70" workbookViewId="0">
      <selection activeCell="E67" sqref="E67:F67"/>
    </sheetView>
  </sheetViews>
  <sheetFormatPr defaultColWidth="8.6640625" defaultRowHeight="15.6" x14ac:dyDescent="0.3"/>
  <cols>
    <col min="1" max="1" width="41" style="57" customWidth="1"/>
    <col min="2" max="2" width="20" style="122" customWidth="1"/>
    <col min="3" max="3" width="27" style="122" customWidth="1"/>
    <col min="4" max="4" width="29.6640625" style="122" customWidth="1"/>
    <col min="5" max="5" width="25.6640625" style="122" customWidth="1"/>
    <col min="6" max="12" width="25.6640625" style="57" customWidth="1"/>
    <col min="13" max="13" width="24.6640625" style="57" bestFit="1" customWidth="1"/>
    <col min="14" max="15" width="21.6640625" style="57" customWidth="1"/>
    <col min="16" max="16" width="22" style="57" customWidth="1"/>
    <col min="17" max="17" width="18.6640625" style="57" customWidth="1"/>
    <col min="18" max="18" width="19.33203125" style="57" bestFit="1" customWidth="1"/>
    <col min="19" max="19" width="19.33203125" style="57" customWidth="1"/>
    <col min="20" max="20" width="18" style="57" customWidth="1"/>
    <col min="21" max="21" width="18.5546875" style="57" customWidth="1"/>
    <col min="22" max="22" width="18.88671875" style="57" customWidth="1"/>
    <col min="23" max="23" width="19.5546875" style="57" customWidth="1"/>
    <col min="24" max="194" width="8.6640625" style="57" customWidth="1"/>
    <col min="195" max="195" width="43.44140625" style="57" customWidth="1"/>
    <col min="196" max="202" width="18.6640625" style="57" customWidth="1"/>
    <col min="203" max="203" width="15.44140625" style="57" customWidth="1"/>
    <col min="204" max="204" width="12.33203125" style="57" customWidth="1"/>
    <col min="205" max="205" width="14.33203125" style="57" customWidth="1"/>
    <col min="206" max="206" width="12.33203125" style="57" customWidth="1"/>
    <col min="207" max="207" width="12.6640625" style="57" customWidth="1"/>
    <col min="208" max="209" width="12.44140625" style="57" customWidth="1"/>
    <col min="210" max="210" width="12.33203125" style="57" customWidth="1"/>
    <col min="211" max="216" width="11.44140625" style="57" bestFit="1" customWidth="1"/>
    <col min="217" max="217" width="13.6640625" style="57" bestFit="1" customWidth="1"/>
    <col min="218" max="222" width="11.44140625" style="57" bestFit="1" customWidth="1"/>
    <col min="223" max="223" width="11.6640625" style="57" customWidth="1"/>
    <col min="224" max="224" width="13.44140625" style="57" bestFit="1" customWidth="1"/>
    <col min="225" max="226" width="11.44140625" style="57" bestFit="1" customWidth="1"/>
    <col min="227" max="227" width="13.6640625" style="57" bestFit="1" customWidth="1"/>
    <col min="228" max="233" width="11.44140625" style="57" bestFit="1" customWidth="1"/>
    <col min="234" max="236" width="11.33203125" style="57" bestFit="1" customWidth="1"/>
    <col min="237" max="237" width="13.6640625" style="57" bestFit="1" customWidth="1"/>
    <col min="238" max="242" width="11.33203125" style="57" bestFit="1" customWidth="1"/>
    <col min="243" max="243" width="13.44140625" style="57" customWidth="1"/>
    <col min="244" max="244" width="11.33203125" style="57" bestFit="1" customWidth="1"/>
    <col min="245" max="245" width="15.33203125" style="57" customWidth="1"/>
    <col min="246" max="246" width="13.33203125" style="57" customWidth="1"/>
    <col min="247" max="247" width="15.6640625" style="57" customWidth="1"/>
    <col min="248" max="248" width="14.6640625" style="57" customWidth="1"/>
    <col min="249" max="249" width="19.33203125" style="57" customWidth="1"/>
    <col min="250" max="250" width="14" style="57" customWidth="1"/>
    <col min="251" max="251" width="15.6640625" style="57" customWidth="1"/>
    <col min="252" max="252" width="17" style="57" customWidth="1"/>
    <col min="253" max="253" width="16.33203125" style="57" customWidth="1"/>
    <col min="254" max="254" width="17.33203125" style="57" customWidth="1"/>
    <col min="255" max="16384" width="8.6640625" style="57"/>
  </cols>
  <sheetData>
    <row r="1" spans="1:22" x14ac:dyDescent="0.3">
      <c r="A1" s="55"/>
      <c r="B1" s="56"/>
      <c r="C1" s="56"/>
      <c r="D1" s="56"/>
      <c r="E1" s="56"/>
      <c r="F1" s="55"/>
      <c r="G1" s="55"/>
      <c r="H1" s="55"/>
      <c r="I1" s="55"/>
      <c r="J1" s="55"/>
      <c r="K1" s="55"/>
    </row>
    <row r="2" spans="1:22" s="63" customFormat="1" ht="16.2" x14ac:dyDescent="0.35">
      <c r="A2" s="58" t="s">
        <v>198</v>
      </c>
      <c r="B2" s="59" t="s">
        <v>153</v>
      </c>
      <c r="C2" s="60">
        <v>2005</v>
      </c>
      <c r="D2" s="60">
        <v>2006</v>
      </c>
      <c r="E2" s="60">
        <v>2007</v>
      </c>
      <c r="F2" s="60">
        <v>2008</v>
      </c>
      <c r="G2" s="60">
        <v>2009</v>
      </c>
      <c r="H2" s="60">
        <v>2010</v>
      </c>
      <c r="I2" s="60">
        <v>2011</v>
      </c>
      <c r="J2" s="60">
        <v>2012</v>
      </c>
      <c r="K2" s="60">
        <v>2013</v>
      </c>
      <c r="L2" s="60">
        <v>2014</v>
      </c>
      <c r="M2" s="60">
        <v>2015</v>
      </c>
      <c r="N2" s="60">
        <v>2016</v>
      </c>
      <c r="O2" s="60">
        <v>2017</v>
      </c>
      <c r="P2" s="61">
        <v>2018</v>
      </c>
      <c r="Q2" s="62"/>
      <c r="R2" s="62"/>
      <c r="S2" s="62"/>
    </row>
    <row r="3" spans="1:22" s="66" customFormat="1" ht="16.2" x14ac:dyDescent="0.35">
      <c r="A3" s="64"/>
      <c r="B3" s="65"/>
      <c r="C3" s="309">
        <f>'State population'!G22</f>
        <v>62179.200000000012</v>
      </c>
      <c r="D3" s="309">
        <f>'State population'!H22</f>
        <v>62561.500000000015</v>
      </c>
      <c r="E3" s="309">
        <f>'State population'!I22</f>
        <v>62943.800000000017</v>
      </c>
      <c r="F3" s="309">
        <f>'State population'!J22</f>
        <v>63326.10000000002</v>
      </c>
      <c r="G3" s="309">
        <f>'State population'!K22</f>
        <v>63708.400000000023</v>
      </c>
      <c r="H3" s="309">
        <f>'State population'!L22</f>
        <v>64090.700000000026</v>
      </c>
      <c r="I3" s="309">
        <f>'State population'!M22</f>
        <v>64473</v>
      </c>
      <c r="J3" s="309">
        <f>'State population'!N22</f>
        <v>64879.397821929102</v>
      </c>
      <c r="K3" s="309">
        <f>'State population'!O22</f>
        <v>65285.795643858204</v>
      </c>
      <c r="L3" s="309">
        <f>'State population'!P22</f>
        <v>65692.193465787306</v>
      </c>
      <c r="M3" s="309">
        <f>'State population'!Q22</f>
        <v>66098.591287716408</v>
      </c>
      <c r="N3" s="309">
        <f>'State population'!R22</f>
        <v>66507.550789568399</v>
      </c>
      <c r="O3" s="309">
        <f>'State population'!S22</f>
        <v>66919.071971343292</v>
      </c>
      <c r="P3" s="309">
        <f>'State population'!T22</f>
        <v>67333.154833041073</v>
      </c>
      <c r="Q3" s="487"/>
      <c r="R3" s="62"/>
      <c r="S3" s="62"/>
    </row>
    <row r="4" spans="1:22" s="66" customFormat="1" ht="16.2" x14ac:dyDescent="0.35">
      <c r="A4" s="68"/>
      <c r="B4" s="69"/>
      <c r="C4" s="311"/>
      <c r="E4" s="67"/>
      <c r="F4" s="67"/>
      <c r="G4" s="67"/>
      <c r="H4" s="136"/>
      <c r="I4" s="67"/>
      <c r="J4" s="67"/>
      <c r="K4" s="67"/>
      <c r="L4" s="67"/>
      <c r="M4" s="67"/>
      <c r="N4" s="62"/>
      <c r="O4" s="62"/>
      <c r="P4" s="62"/>
      <c r="Q4" s="62"/>
      <c r="R4" s="62"/>
      <c r="S4" s="62"/>
    </row>
    <row r="5" spans="1:22" s="66" customFormat="1" ht="16.2" x14ac:dyDescent="0.35">
      <c r="A5" s="68"/>
      <c r="B5" s="69"/>
      <c r="C5" s="135"/>
      <c r="E5" s="70"/>
      <c r="F5" s="70"/>
      <c r="G5" s="71"/>
      <c r="H5" s="71"/>
      <c r="I5" s="72"/>
      <c r="J5" s="70"/>
      <c r="N5" s="62"/>
      <c r="O5" s="62"/>
      <c r="P5" s="62"/>
      <c r="Q5" s="62"/>
      <c r="R5" s="62"/>
      <c r="S5" s="62"/>
      <c r="V5" s="73"/>
    </row>
    <row r="6" spans="1:22" s="66" customFormat="1" ht="16.2" x14ac:dyDescent="0.35">
      <c r="A6" s="58" t="s">
        <v>19</v>
      </c>
      <c r="B6" s="59" t="s">
        <v>1</v>
      </c>
      <c r="C6" s="60">
        <v>2005</v>
      </c>
      <c r="D6" s="60">
        <v>2006</v>
      </c>
      <c r="E6" s="60">
        <v>2007</v>
      </c>
      <c r="F6" s="60">
        <v>2008</v>
      </c>
      <c r="G6" s="60">
        <v>2009</v>
      </c>
      <c r="H6" s="60">
        <v>2010</v>
      </c>
      <c r="I6" s="60">
        <v>2011</v>
      </c>
      <c r="J6" s="60">
        <v>2012</v>
      </c>
      <c r="K6" s="60">
        <v>2013</v>
      </c>
      <c r="L6" s="60">
        <v>2014</v>
      </c>
      <c r="M6" s="60">
        <v>2015</v>
      </c>
      <c r="N6" s="60">
        <v>2016</v>
      </c>
      <c r="O6" s="60">
        <v>2017</v>
      </c>
      <c r="P6" s="61">
        <v>2018</v>
      </c>
      <c r="Q6" s="62"/>
      <c r="R6" s="62"/>
      <c r="S6" s="62"/>
    </row>
    <row r="7" spans="1:22" s="48" customFormat="1" x14ac:dyDescent="0.3">
      <c r="A7" s="312"/>
      <c r="B7" s="313"/>
      <c r="C7" s="313">
        <f>BOD!$B$24</f>
        <v>40.5</v>
      </c>
      <c r="D7" s="313">
        <f>BOD!$B$24</f>
        <v>40.5</v>
      </c>
      <c r="E7" s="313">
        <f>BOD!$B$24</f>
        <v>40.5</v>
      </c>
      <c r="F7" s="313">
        <f>BOD!$B$24</f>
        <v>40.5</v>
      </c>
      <c r="G7" s="313">
        <f>BOD!$B$24</f>
        <v>40.5</v>
      </c>
      <c r="H7" s="313">
        <f>BOD!$B$24</f>
        <v>40.5</v>
      </c>
      <c r="I7" s="313">
        <f>BOD!$B$24</f>
        <v>40.5</v>
      </c>
      <c r="J7" s="313">
        <f>BOD!$B$24</f>
        <v>40.5</v>
      </c>
      <c r="K7" s="313">
        <f>BOD!$B$24</f>
        <v>40.5</v>
      </c>
      <c r="L7" s="313">
        <f>BOD!$B$24</f>
        <v>40.5</v>
      </c>
      <c r="M7" s="313">
        <f>BOD!$B$24</f>
        <v>40.5</v>
      </c>
      <c r="N7" s="313">
        <f>BOD!$B$24</f>
        <v>40.5</v>
      </c>
      <c r="O7" s="313">
        <f>BOD!$B$24</f>
        <v>40.5</v>
      </c>
      <c r="P7" s="313">
        <f>BOD!$B$24</f>
        <v>40.5</v>
      </c>
      <c r="Q7" s="488"/>
    </row>
    <row r="8" spans="1:22" s="66" customFormat="1" ht="16.2" x14ac:dyDescent="0.35">
      <c r="A8" s="68"/>
      <c r="B8" s="69"/>
      <c r="C8" s="69"/>
      <c r="D8" s="69"/>
      <c r="E8" s="75"/>
      <c r="F8" s="75"/>
      <c r="G8" s="75"/>
      <c r="H8" s="75"/>
      <c r="I8" s="75"/>
      <c r="J8" s="75"/>
      <c r="N8" s="62"/>
      <c r="O8" s="62"/>
      <c r="P8" s="62"/>
      <c r="Q8" s="62"/>
      <c r="R8" s="62"/>
      <c r="S8" s="62"/>
    </row>
    <row r="9" spans="1:22" s="66" customFormat="1" ht="16.2" x14ac:dyDescent="0.35">
      <c r="A9" s="68"/>
      <c r="B9" s="76"/>
      <c r="C9" s="76"/>
      <c r="D9" s="76"/>
      <c r="E9" s="70"/>
      <c r="F9" s="70"/>
      <c r="G9" s="70"/>
      <c r="H9" s="70"/>
      <c r="I9" s="70"/>
      <c r="J9" s="70"/>
      <c r="N9" s="62"/>
      <c r="O9" s="62"/>
      <c r="P9" s="62"/>
      <c r="Q9" s="62"/>
      <c r="R9" s="62"/>
      <c r="S9" s="62"/>
    </row>
    <row r="10" spans="1:22" s="63" customFormat="1" ht="30" customHeight="1" x14ac:dyDescent="0.35">
      <c r="A10" s="505" t="s">
        <v>54</v>
      </c>
      <c r="B10" s="59" t="s">
        <v>56</v>
      </c>
      <c r="C10" s="60">
        <v>2005</v>
      </c>
      <c r="D10" s="60">
        <v>2006</v>
      </c>
      <c r="E10" s="60">
        <v>2007</v>
      </c>
      <c r="F10" s="60">
        <v>2008</v>
      </c>
      <c r="G10" s="60">
        <v>2009</v>
      </c>
      <c r="H10" s="60">
        <v>2010</v>
      </c>
      <c r="I10" s="60">
        <v>2011</v>
      </c>
      <c r="J10" s="60">
        <v>2012</v>
      </c>
      <c r="K10" s="60">
        <v>2013</v>
      </c>
      <c r="L10" s="60">
        <v>2014</v>
      </c>
      <c r="M10" s="60">
        <v>2015</v>
      </c>
      <c r="N10" s="60">
        <v>2016</v>
      </c>
      <c r="O10" s="60">
        <v>2017</v>
      </c>
      <c r="P10" s="61">
        <v>2018</v>
      </c>
      <c r="Q10" s="62"/>
      <c r="R10" s="62"/>
      <c r="S10" s="62"/>
    </row>
    <row r="11" spans="1:22" ht="15.75" customHeight="1" x14ac:dyDescent="0.35">
      <c r="A11" s="77"/>
      <c r="B11" s="78"/>
      <c r="C11" s="42">
        <f>C3*C7*0.001*365</f>
        <v>919164.02400000033</v>
      </c>
      <c r="D11" s="42">
        <f>D3*D7*0.001*365</f>
        <v>924815.37375000014</v>
      </c>
      <c r="E11" s="42">
        <f>E3*E7*0.001*365</f>
        <v>930466.72350000031</v>
      </c>
      <c r="F11" s="42">
        <f>F3*F7*0.001*365</f>
        <v>936118.07325000037</v>
      </c>
      <c r="G11" s="42">
        <f t="shared" ref="G11:L11" si="0">G3*G7*0.001*365</f>
        <v>941769.42300000053</v>
      </c>
      <c r="H11" s="42">
        <f t="shared" si="0"/>
        <v>947420.77275000035</v>
      </c>
      <c r="I11" s="42">
        <f t="shared" si="0"/>
        <v>953072.12250000006</v>
      </c>
      <c r="J11" s="42">
        <f t="shared" si="0"/>
        <v>959079.69830266701</v>
      </c>
      <c r="K11" s="42">
        <f t="shared" si="0"/>
        <v>965087.27410533396</v>
      </c>
      <c r="L11" s="42">
        <f t="shared" si="0"/>
        <v>971094.84990800091</v>
      </c>
      <c r="M11" s="42">
        <f>M3*M7*0.001*365</f>
        <v>977102.42571066786</v>
      </c>
      <c r="N11" s="42">
        <f t="shared" ref="N11:O11" si="1">N3*N7*0.001*365</f>
        <v>983147.86954679491</v>
      </c>
      <c r="O11" s="42">
        <f t="shared" si="1"/>
        <v>989231.1814163822</v>
      </c>
      <c r="P11" s="79">
        <f>P3*P7*0.001*365</f>
        <v>995352.36131942971</v>
      </c>
      <c r="Q11" s="62"/>
      <c r="R11" s="62"/>
      <c r="S11" s="62"/>
    </row>
    <row r="12" spans="1:22" ht="15.75" customHeight="1" x14ac:dyDescent="0.35">
      <c r="A12" s="80"/>
      <c r="B12" s="76"/>
      <c r="C12" s="76"/>
      <c r="D12" s="76"/>
      <c r="E12" s="75"/>
      <c r="F12" s="75"/>
      <c r="G12" s="75"/>
      <c r="H12" s="75"/>
      <c r="I12" s="75"/>
      <c r="J12" s="75"/>
      <c r="N12" s="62"/>
      <c r="O12" s="62"/>
      <c r="P12" s="62"/>
      <c r="Q12" s="62"/>
      <c r="R12" s="62"/>
      <c r="S12" s="62"/>
    </row>
    <row r="13" spans="1:22" ht="16.2" x14ac:dyDescent="0.35">
      <c r="A13" s="80"/>
      <c r="B13" s="76"/>
      <c r="C13" s="76"/>
      <c r="D13" s="76"/>
      <c r="E13" s="75"/>
      <c r="F13" s="81"/>
      <c r="G13" s="81"/>
      <c r="H13" s="81"/>
      <c r="I13" s="81"/>
      <c r="J13" s="81"/>
      <c r="N13" s="62"/>
      <c r="O13" s="62"/>
      <c r="P13" s="62"/>
      <c r="Q13" s="62"/>
      <c r="R13" s="62"/>
      <c r="S13" s="62"/>
    </row>
    <row r="14" spans="1:22" ht="18" customHeight="1" x14ac:dyDescent="0.3">
      <c r="A14" s="58" t="s">
        <v>100</v>
      </c>
      <c r="B14" s="59" t="s">
        <v>153</v>
      </c>
      <c r="C14" s="60">
        <v>2005</v>
      </c>
      <c r="D14" s="60">
        <v>2006</v>
      </c>
      <c r="E14" s="60">
        <v>2007</v>
      </c>
      <c r="F14" s="60">
        <v>2008</v>
      </c>
      <c r="G14" s="60">
        <v>2009</v>
      </c>
      <c r="H14" s="60">
        <v>2010</v>
      </c>
      <c r="I14" s="60">
        <v>2011</v>
      </c>
      <c r="J14" s="60">
        <v>2012</v>
      </c>
      <c r="K14" s="60">
        <v>2013</v>
      </c>
      <c r="L14" s="60">
        <v>2014</v>
      </c>
      <c r="M14" s="60">
        <v>2015</v>
      </c>
      <c r="N14" s="60">
        <v>2016</v>
      </c>
      <c r="O14" s="60">
        <v>2017</v>
      </c>
      <c r="P14" s="61">
        <v>2018</v>
      </c>
    </row>
    <row r="15" spans="1:22" ht="15.75" customHeight="1" x14ac:dyDescent="0.3">
      <c r="A15" s="77"/>
      <c r="B15" s="78"/>
      <c r="C15" s="41">
        <v>1.25</v>
      </c>
      <c r="D15" s="41">
        <v>1.25</v>
      </c>
      <c r="E15" s="42">
        <v>1.25</v>
      </c>
      <c r="F15" s="42">
        <v>1.25</v>
      </c>
      <c r="G15" s="42">
        <v>1.25</v>
      </c>
      <c r="H15" s="42">
        <v>1.25</v>
      </c>
      <c r="I15" s="42">
        <v>1.25</v>
      </c>
      <c r="J15" s="42">
        <v>1.25</v>
      </c>
      <c r="K15" s="43">
        <v>1.25</v>
      </c>
      <c r="L15" s="43">
        <v>1.25</v>
      </c>
      <c r="M15" s="43">
        <v>1.25</v>
      </c>
      <c r="N15" s="43">
        <v>1.25</v>
      </c>
      <c r="O15" s="43">
        <v>1.25</v>
      </c>
      <c r="P15" s="44">
        <v>1.25</v>
      </c>
    </row>
    <row r="16" spans="1:22" ht="15.75" customHeight="1" x14ac:dyDescent="0.3">
      <c r="A16" s="80"/>
      <c r="B16" s="76"/>
      <c r="C16" s="76"/>
      <c r="D16" s="76"/>
      <c r="E16" s="75"/>
      <c r="F16" s="75"/>
      <c r="G16" s="75"/>
      <c r="H16" s="75"/>
      <c r="I16" s="75"/>
      <c r="J16" s="75"/>
    </row>
    <row r="17" spans="1:19" x14ac:dyDescent="0.3">
      <c r="A17" s="80"/>
      <c r="B17" s="76"/>
      <c r="C17" s="76"/>
      <c r="D17" s="76"/>
      <c r="E17" s="82"/>
      <c r="F17" s="82"/>
      <c r="G17" s="82"/>
      <c r="H17" s="82"/>
      <c r="I17" s="82"/>
      <c r="J17" s="82"/>
    </row>
    <row r="18" spans="1:19" s="63" customFormat="1" ht="18" x14ac:dyDescent="0.3">
      <c r="A18" s="58" t="s">
        <v>101</v>
      </c>
      <c r="B18" s="59" t="s">
        <v>153</v>
      </c>
      <c r="C18" s="60">
        <v>2005</v>
      </c>
      <c r="D18" s="60">
        <v>2006</v>
      </c>
      <c r="E18" s="60">
        <v>2007</v>
      </c>
      <c r="F18" s="60">
        <v>2008</v>
      </c>
      <c r="G18" s="60">
        <v>2009</v>
      </c>
      <c r="H18" s="60">
        <v>2010</v>
      </c>
      <c r="I18" s="60">
        <v>2011</v>
      </c>
      <c r="J18" s="60">
        <v>2012</v>
      </c>
      <c r="K18" s="60">
        <v>2013</v>
      </c>
      <c r="L18" s="60">
        <v>2014</v>
      </c>
      <c r="M18" s="60">
        <v>2015</v>
      </c>
      <c r="N18" s="60">
        <v>2016</v>
      </c>
      <c r="O18" s="60">
        <v>2017</v>
      </c>
      <c r="P18" s="61">
        <v>2018</v>
      </c>
    </row>
    <row r="19" spans="1:19" x14ac:dyDescent="0.3">
      <c r="A19" s="77"/>
      <c r="B19" s="78"/>
      <c r="C19" s="74">
        <v>1</v>
      </c>
      <c r="D19" s="74">
        <v>1</v>
      </c>
      <c r="E19" s="42">
        <v>1</v>
      </c>
      <c r="F19" s="42">
        <v>1</v>
      </c>
      <c r="G19" s="42">
        <v>1</v>
      </c>
      <c r="H19" s="42">
        <v>1</v>
      </c>
      <c r="I19" s="42">
        <v>1</v>
      </c>
      <c r="J19" s="42">
        <v>1</v>
      </c>
      <c r="K19" s="145">
        <v>1</v>
      </c>
      <c r="L19" s="145">
        <v>1</v>
      </c>
      <c r="M19" s="145">
        <v>1</v>
      </c>
      <c r="N19" s="145">
        <v>1</v>
      </c>
      <c r="O19" s="145">
        <v>1</v>
      </c>
      <c r="P19" s="146">
        <v>1</v>
      </c>
    </row>
    <row r="20" spans="1:19" x14ac:dyDescent="0.3">
      <c r="A20" s="80"/>
      <c r="B20" s="76"/>
      <c r="C20" s="76"/>
      <c r="D20" s="76"/>
      <c r="E20" s="75"/>
      <c r="F20" s="75"/>
      <c r="G20" s="75"/>
      <c r="H20" s="75"/>
      <c r="I20" s="75"/>
      <c r="J20" s="75"/>
    </row>
    <row r="21" spans="1:19" x14ac:dyDescent="0.3">
      <c r="A21" s="80"/>
      <c r="B21" s="76"/>
      <c r="C21" s="76"/>
      <c r="D21" s="76"/>
      <c r="E21" s="82"/>
      <c r="F21" s="82"/>
      <c r="G21" s="82"/>
      <c r="H21" s="82"/>
      <c r="I21" s="82"/>
      <c r="J21" s="82"/>
    </row>
    <row r="22" spans="1:19" ht="18" x14ac:dyDescent="0.3">
      <c r="A22" s="505" t="s">
        <v>188</v>
      </c>
      <c r="B22" s="59" t="s">
        <v>56</v>
      </c>
      <c r="C22" s="60">
        <v>2005</v>
      </c>
      <c r="D22" s="60">
        <v>2006</v>
      </c>
      <c r="E22" s="60">
        <v>2007</v>
      </c>
      <c r="F22" s="60">
        <v>2008</v>
      </c>
      <c r="G22" s="60">
        <v>2009</v>
      </c>
      <c r="H22" s="60">
        <v>2010</v>
      </c>
      <c r="I22" s="60">
        <v>2011</v>
      </c>
      <c r="J22" s="60">
        <v>2012</v>
      </c>
      <c r="K22" s="60">
        <v>2013</v>
      </c>
      <c r="L22" s="60">
        <v>2014</v>
      </c>
      <c r="M22" s="60">
        <v>2015</v>
      </c>
      <c r="N22" s="60">
        <v>2016</v>
      </c>
      <c r="O22" s="60">
        <v>2017</v>
      </c>
      <c r="P22" s="61">
        <v>2018</v>
      </c>
      <c r="Q22" s="63"/>
      <c r="R22" s="63"/>
      <c r="S22" s="63"/>
    </row>
    <row r="23" spans="1:19" s="49" customFormat="1" x14ac:dyDescent="0.3">
      <c r="A23" s="83"/>
      <c r="B23" s="84"/>
      <c r="C23" s="315">
        <f>C11*'Urban_degree of utilization'!$Y$27*C15</f>
        <v>24064.224795000009</v>
      </c>
      <c r="D23" s="315">
        <f>D11*'Urban_degree of utilization'!$Y$27*D15</f>
        <v>24212.180271093755</v>
      </c>
      <c r="E23" s="315">
        <f>E11*'Urban_degree of utilization'!$Y$27*E15</f>
        <v>24360.135747187509</v>
      </c>
      <c r="F23" s="315">
        <f>F11*'Urban_degree of utilization'!$Y$27*F15</f>
        <v>24508.091223281263</v>
      </c>
      <c r="G23" s="315">
        <f>G11*'Urban_degree of utilization'!$Y$27*G15</f>
        <v>24656.046699375016</v>
      </c>
      <c r="H23" s="315">
        <f>H11*'Urban_degree of utilization'!$Y$27*H15</f>
        <v>24804.002175468762</v>
      </c>
      <c r="I23" s="315">
        <f>I11*'Urban_degree of utilization'!$P$27*I15</f>
        <v>34548.864440625002</v>
      </c>
      <c r="J23" s="315">
        <f>J11*'Urban_degree of utilization'!$P$27*J15</f>
        <v>34766.639063471681</v>
      </c>
      <c r="K23" s="315">
        <f>K11*'Urban_degree of utilization'!$P$27*K15</f>
        <v>34984.413686318359</v>
      </c>
      <c r="L23" s="315">
        <f>L11*'Urban_degree of utilization'!$P$27*L15</f>
        <v>35202.188309165038</v>
      </c>
      <c r="M23" s="315">
        <f>M11*'Urban_degree of utilization'!$P$27*M15</f>
        <v>35419.962932011709</v>
      </c>
      <c r="N23" s="315">
        <f>N11*'Urban_degree of utilization'!$P$27*N15</f>
        <v>35639.110271071317</v>
      </c>
      <c r="O23" s="315">
        <f>O11*'Urban_degree of utilization'!$P$27*O15</f>
        <v>35859.63032634386</v>
      </c>
      <c r="P23" s="315">
        <f>P11*'Urban_degree of utilization'!$P$27*P15</f>
        <v>36081.523097829326</v>
      </c>
      <c r="Q23" s="489"/>
      <c r="R23" s="63"/>
      <c r="S23" s="63"/>
    </row>
    <row r="24" spans="1:19" s="49" customFormat="1" x14ac:dyDescent="0.3">
      <c r="A24" s="46"/>
      <c r="B24" s="85"/>
      <c r="C24" s="317"/>
      <c r="D24" s="85"/>
      <c r="E24" s="86"/>
      <c r="F24" s="86"/>
      <c r="G24" s="86"/>
      <c r="H24" s="86"/>
      <c r="I24" s="86"/>
      <c r="J24" s="86"/>
      <c r="N24" s="63"/>
      <c r="O24" s="63"/>
      <c r="P24" s="63"/>
      <c r="Q24" s="63"/>
      <c r="R24" s="63"/>
      <c r="S24" s="63"/>
    </row>
    <row r="25" spans="1:19" s="49" customFormat="1" x14ac:dyDescent="0.3">
      <c r="A25" s="46"/>
      <c r="B25" s="85"/>
      <c r="C25" s="85"/>
      <c r="D25" s="85"/>
      <c r="E25" s="87"/>
      <c r="F25" s="87"/>
      <c r="G25" s="87"/>
      <c r="H25" s="87"/>
      <c r="I25" s="87"/>
      <c r="J25" s="87"/>
      <c r="N25" s="63"/>
      <c r="O25" s="63"/>
      <c r="P25" s="63"/>
      <c r="Q25" s="63"/>
      <c r="R25" s="63"/>
      <c r="S25" s="63"/>
    </row>
    <row r="26" spans="1:19" ht="18" x14ac:dyDescent="0.3">
      <c r="A26" s="505" t="s">
        <v>189</v>
      </c>
      <c r="B26" s="59" t="s">
        <v>56</v>
      </c>
      <c r="C26" s="60">
        <v>2005</v>
      </c>
      <c r="D26" s="60">
        <v>2006</v>
      </c>
      <c r="E26" s="60">
        <v>2007</v>
      </c>
      <c r="F26" s="60">
        <v>2008</v>
      </c>
      <c r="G26" s="60">
        <v>2009</v>
      </c>
      <c r="H26" s="60">
        <v>2010</v>
      </c>
      <c r="I26" s="60">
        <v>2011</v>
      </c>
      <c r="J26" s="60">
        <v>2012</v>
      </c>
      <c r="K26" s="60">
        <v>2013</v>
      </c>
      <c r="L26" s="60">
        <v>2014</v>
      </c>
      <c r="M26" s="60">
        <v>2015</v>
      </c>
      <c r="N26" s="60">
        <v>2016</v>
      </c>
      <c r="O26" s="60">
        <v>2017</v>
      </c>
      <c r="P26" s="61">
        <v>2018</v>
      </c>
      <c r="Q26" s="63"/>
      <c r="R26" s="63"/>
      <c r="S26" s="63"/>
    </row>
    <row r="27" spans="1:19" s="49" customFormat="1" x14ac:dyDescent="0.3">
      <c r="A27" s="88"/>
      <c r="B27" s="84"/>
      <c r="C27" s="315">
        <f>C11*C19*(1-'Urban_degree of utilization'!$Y$27)</f>
        <v>899912.64416400029</v>
      </c>
      <c r="D27" s="315">
        <f>D11*D19*(1-'Urban_degree of utilization'!$Y$27)</f>
        <v>905445.6295331252</v>
      </c>
      <c r="E27" s="315">
        <f>E11*E19*(1-'Urban_degree of utilization'!$Y$27)</f>
        <v>910978.61490225035</v>
      </c>
      <c r="F27" s="315">
        <f>F11*F19*(1-'Urban_degree of utilization'!$Y$27)</f>
        <v>916511.60027137538</v>
      </c>
      <c r="G27" s="315">
        <f>G11*G19*(1-'Urban_degree of utilization'!$Y$27)</f>
        <v>922044.58564050053</v>
      </c>
      <c r="H27" s="315">
        <f>H11*H19*(1-'Urban_degree of utilization'!$Y$27)</f>
        <v>927577.57100962533</v>
      </c>
      <c r="I27" s="315">
        <f>I11*I19*(1-'Urban_degree of utilization'!$P$27)</f>
        <v>925433.03094750002</v>
      </c>
      <c r="J27" s="315">
        <f>J11*J19*(1-'Urban_degree of utilization'!$P$27)</f>
        <v>931266.38705188967</v>
      </c>
      <c r="K27" s="315">
        <f>K11*K19*(1-'Urban_degree of utilization'!$P$27)</f>
        <v>937099.7431562792</v>
      </c>
      <c r="L27" s="315">
        <f>L11*L19*(1-'Urban_degree of utilization'!$P$27)</f>
        <v>942933.09926066885</v>
      </c>
      <c r="M27" s="315">
        <f>M11*M19*(1-'Urban_degree of utilization'!$P$27)</f>
        <v>948766.4553650585</v>
      </c>
      <c r="N27" s="315">
        <f>N11*N19*(1-'Urban_degree of utilization'!$P$27)</f>
        <v>954636.58132993779</v>
      </c>
      <c r="O27" s="315">
        <f>O11*O19*(1-'Urban_degree of utilization'!$P$27)</f>
        <v>960543.47715530708</v>
      </c>
      <c r="P27" s="315">
        <f>P11*P19*(1-'Urban_degree of utilization'!$P$27)</f>
        <v>966487.14284116623</v>
      </c>
      <c r="Q27" s="489"/>
      <c r="R27" s="63"/>
      <c r="S27" s="63"/>
    </row>
    <row r="28" spans="1:19" s="49" customFormat="1" x14ac:dyDescent="0.3">
      <c r="A28" s="89"/>
      <c r="B28" s="90"/>
      <c r="C28" s="317"/>
      <c r="D28" s="90"/>
      <c r="E28" s="86"/>
      <c r="F28" s="86"/>
      <c r="G28" s="86"/>
      <c r="H28" s="86"/>
      <c r="I28" s="86"/>
      <c r="J28" s="86"/>
      <c r="N28" s="63"/>
      <c r="O28" s="63"/>
      <c r="P28" s="63"/>
      <c r="Q28" s="63"/>
      <c r="R28" s="63"/>
      <c r="S28" s="63"/>
    </row>
    <row r="29" spans="1:19" s="49" customFormat="1" x14ac:dyDescent="0.3">
      <c r="A29" s="89"/>
      <c r="B29" s="90"/>
      <c r="C29" s="90"/>
      <c r="D29" s="90"/>
      <c r="E29" s="51"/>
      <c r="F29" s="51"/>
      <c r="G29" s="51"/>
      <c r="H29" s="51"/>
      <c r="I29" s="51"/>
      <c r="J29" s="51"/>
      <c r="O29" s="137"/>
    </row>
    <row r="30" spans="1:19" s="49" customFormat="1" ht="15.75" customHeight="1" x14ac:dyDescent="0.3">
      <c r="A30" s="505" t="s">
        <v>102</v>
      </c>
      <c r="B30" s="506"/>
      <c r="C30" s="89"/>
      <c r="D30" s="89"/>
      <c r="E30" s="91"/>
      <c r="F30" s="91"/>
      <c r="G30" s="91"/>
      <c r="H30" s="91"/>
      <c r="I30" s="91"/>
      <c r="J30" s="91"/>
      <c r="L30" s="63"/>
      <c r="M30" s="63"/>
      <c r="N30" s="63"/>
      <c r="O30" s="63"/>
      <c r="P30" s="63"/>
      <c r="Q30" s="63"/>
      <c r="R30" s="63"/>
      <c r="S30" s="63"/>
    </row>
    <row r="31" spans="1:19" s="49" customFormat="1" ht="15.75" customHeight="1" x14ac:dyDescent="0.3">
      <c r="A31" s="92">
        <v>0.6</v>
      </c>
      <c r="B31" s="93" t="s">
        <v>12</v>
      </c>
      <c r="C31" s="50"/>
      <c r="D31" s="50"/>
      <c r="E31" s="51"/>
      <c r="F31" s="48"/>
      <c r="G31" s="48"/>
      <c r="H31" s="48"/>
      <c r="I31" s="48"/>
      <c r="J31" s="48"/>
      <c r="L31" s="63"/>
      <c r="M31" s="63"/>
      <c r="N31" s="63"/>
      <c r="O31" s="63"/>
      <c r="P31" s="63"/>
      <c r="Q31" s="63"/>
      <c r="R31" s="63"/>
      <c r="S31" s="63"/>
    </row>
    <row r="32" spans="1:19" s="49" customFormat="1" ht="15.75" customHeight="1" x14ac:dyDescent="0.3">
      <c r="A32" s="89"/>
      <c r="B32" s="89"/>
      <c r="C32" s="89"/>
      <c r="D32" s="89"/>
      <c r="E32" s="51"/>
      <c r="F32" s="51"/>
      <c r="G32" s="51"/>
      <c r="H32" s="51"/>
      <c r="I32" s="51"/>
      <c r="J32" s="51"/>
      <c r="L32" s="63"/>
      <c r="M32" s="63"/>
      <c r="N32" s="63"/>
      <c r="O32" s="63"/>
      <c r="P32" s="63"/>
      <c r="Q32" s="63"/>
      <c r="R32" s="63"/>
      <c r="S32" s="63"/>
    </row>
    <row r="33" spans="1:26" s="49" customFormat="1" ht="15.75" customHeight="1" x14ac:dyDescent="0.3">
      <c r="A33" s="671" t="s">
        <v>18</v>
      </c>
      <c r="B33" s="672"/>
      <c r="C33" s="89"/>
      <c r="D33" s="89"/>
      <c r="E33" s="51"/>
      <c r="F33" s="51"/>
      <c r="G33" s="51"/>
      <c r="H33" s="51"/>
      <c r="I33" s="51"/>
      <c r="J33" s="51"/>
      <c r="L33" s="63"/>
      <c r="M33" s="63"/>
      <c r="N33" s="63"/>
      <c r="O33" s="63"/>
      <c r="P33" s="63"/>
      <c r="Q33" s="63"/>
      <c r="R33" s="63"/>
      <c r="S33" s="63"/>
    </row>
    <row r="34" spans="1:26" s="49" customFormat="1" x14ac:dyDescent="0.3">
      <c r="A34" s="94">
        <v>0</v>
      </c>
      <c r="B34" s="95" t="s">
        <v>17</v>
      </c>
      <c r="C34" s="90"/>
      <c r="D34" s="96"/>
      <c r="E34" s="51"/>
      <c r="F34" s="51"/>
      <c r="G34" s="51"/>
      <c r="H34" s="51"/>
      <c r="I34" s="51"/>
      <c r="J34" s="51"/>
      <c r="L34" s="63"/>
      <c r="M34" s="63"/>
      <c r="N34" s="63"/>
      <c r="O34" s="63"/>
      <c r="P34" s="63"/>
      <c r="Q34" s="63"/>
      <c r="R34" s="63"/>
      <c r="S34" s="63"/>
    </row>
    <row r="35" spans="1:26" s="49" customFormat="1" ht="16.2" thickBot="1" x14ac:dyDescent="0.35">
      <c r="A35" s="97"/>
      <c r="B35" s="89"/>
      <c r="C35" s="89"/>
      <c r="D35" s="89"/>
      <c r="E35" s="51"/>
      <c r="F35" s="51"/>
      <c r="G35" s="51"/>
      <c r="H35" s="51"/>
      <c r="I35" s="51"/>
      <c r="J35" s="51"/>
    </row>
    <row r="36" spans="1:26" s="49" customFormat="1" x14ac:dyDescent="0.3">
      <c r="A36" s="515" t="s">
        <v>10</v>
      </c>
      <c r="B36" s="99"/>
      <c r="C36" s="90"/>
      <c r="D36" s="90"/>
      <c r="E36" s="51"/>
      <c r="F36" s="51"/>
      <c r="G36" s="51"/>
      <c r="H36" s="51"/>
      <c r="I36" s="51"/>
      <c r="J36" s="51"/>
    </row>
    <row r="37" spans="1:26" s="49" customFormat="1" x14ac:dyDescent="0.3">
      <c r="A37" s="100" t="s">
        <v>2</v>
      </c>
      <c r="B37" s="101" t="s">
        <v>11</v>
      </c>
      <c r="C37" s="89"/>
      <c r="D37" s="89"/>
      <c r="E37" s="51"/>
      <c r="F37" s="51"/>
      <c r="G37" s="51"/>
      <c r="H37" s="51"/>
      <c r="I37" s="51"/>
      <c r="J37" s="51"/>
    </row>
    <row r="38" spans="1:26" s="49" customFormat="1" x14ac:dyDescent="0.3">
      <c r="A38" s="52" t="s">
        <v>3</v>
      </c>
      <c r="B38" s="102">
        <v>0.8</v>
      </c>
      <c r="C38" s="103"/>
      <c r="D38" s="103"/>
      <c r="E38" s="51"/>
      <c r="F38" s="51"/>
      <c r="G38" s="51"/>
      <c r="H38" s="51"/>
      <c r="I38" s="51"/>
      <c r="J38" s="51"/>
    </row>
    <row r="39" spans="1:26" s="49" customFormat="1" ht="46.8" x14ac:dyDescent="0.3">
      <c r="A39" s="52" t="s">
        <v>4</v>
      </c>
      <c r="B39" s="104">
        <v>0.3</v>
      </c>
      <c r="C39" s="103"/>
      <c r="D39" s="103"/>
      <c r="E39" s="51"/>
      <c r="F39" s="51"/>
      <c r="G39" s="51"/>
      <c r="H39" s="51"/>
      <c r="I39" s="51"/>
      <c r="J39" s="51"/>
    </row>
    <row r="40" spans="1:26" s="49" customFormat="1" ht="31.2" x14ac:dyDescent="0.3">
      <c r="A40" s="52" t="s">
        <v>96</v>
      </c>
      <c r="B40" s="104">
        <v>0</v>
      </c>
      <c r="C40" s="103"/>
      <c r="D40" s="103"/>
      <c r="E40" s="51"/>
      <c r="F40" s="51"/>
      <c r="G40" s="51"/>
      <c r="H40" s="51"/>
      <c r="I40" s="51"/>
      <c r="J40" s="51"/>
    </row>
    <row r="41" spans="1:26" s="49" customFormat="1" x14ac:dyDescent="0.3">
      <c r="A41" s="52" t="s">
        <v>5</v>
      </c>
      <c r="B41" s="102">
        <v>0.5</v>
      </c>
      <c r="C41" s="103"/>
      <c r="D41" s="103"/>
      <c r="E41" s="51"/>
      <c r="F41" s="51"/>
      <c r="G41" s="51"/>
      <c r="H41" s="51"/>
      <c r="I41" s="51"/>
      <c r="J41" s="51"/>
    </row>
    <row r="42" spans="1:26" s="49" customFormat="1" x14ac:dyDescent="0.3">
      <c r="A42" s="52" t="s">
        <v>6</v>
      </c>
      <c r="B42" s="102">
        <v>0.1</v>
      </c>
      <c r="C42" s="103"/>
      <c r="D42" s="103"/>
      <c r="E42" s="51"/>
      <c r="F42" s="51"/>
      <c r="G42" s="51"/>
      <c r="H42" s="51"/>
      <c r="I42" s="51"/>
      <c r="J42" s="51"/>
    </row>
    <row r="43" spans="1:26" s="49" customFormat="1" x14ac:dyDescent="0.3">
      <c r="A43" s="52" t="s">
        <v>7</v>
      </c>
      <c r="B43" s="102">
        <v>0</v>
      </c>
      <c r="C43" s="103"/>
      <c r="D43" s="103"/>
      <c r="E43" s="51"/>
      <c r="F43" s="51"/>
      <c r="G43" s="51"/>
      <c r="H43" s="51"/>
      <c r="I43" s="51"/>
      <c r="J43" s="51"/>
    </row>
    <row r="44" spans="1:26" s="49" customFormat="1" x14ac:dyDescent="0.3">
      <c r="A44" s="52" t="s">
        <v>8</v>
      </c>
      <c r="B44" s="102">
        <v>0.5</v>
      </c>
      <c r="C44" s="103"/>
      <c r="D44" s="103"/>
      <c r="E44" s="51"/>
      <c r="F44" s="51"/>
      <c r="G44" s="51"/>
      <c r="H44" s="51"/>
      <c r="I44" s="51"/>
      <c r="J44" s="51"/>
    </row>
    <row r="45" spans="1:26" s="49" customFormat="1" ht="31.2" x14ac:dyDescent="0.3">
      <c r="A45" s="53" t="s">
        <v>99</v>
      </c>
      <c r="B45" s="105">
        <v>0.5</v>
      </c>
      <c r="C45" s="103"/>
      <c r="D45" s="103"/>
      <c r="E45" s="51"/>
      <c r="F45" s="51"/>
      <c r="G45" s="51"/>
      <c r="H45" s="51"/>
      <c r="I45" s="51"/>
      <c r="J45" s="51"/>
    </row>
    <row r="46" spans="1:26" s="49" customFormat="1" ht="47.4" thickBot="1" x14ac:dyDescent="0.35">
      <c r="A46" s="54" t="s">
        <v>9</v>
      </c>
      <c r="B46" s="106">
        <v>0.1</v>
      </c>
      <c r="C46" s="103"/>
      <c r="D46" s="103"/>
      <c r="E46" s="51"/>
      <c r="F46" s="51"/>
      <c r="G46" s="51"/>
      <c r="H46" s="51"/>
      <c r="I46" s="51"/>
      <c r="J46" s="51"/>
    </row>
    <row r="47" spans="1:26" s="49" customFormat="1" ht="16.2" thickBot="1" x14ac:dyDescent="0.35">
      <c r="A47" s="107"/>
      <c r="B47" s="108"/>
      <c r="C47" s="108"/>
      <c r="D47" s="108"/>
      <c r="E47" s="108"/>
      <c r="F47" s="108"/>
      <c r="G47" s="51"/>
      <c r="H47" s="51"/>
      <c r="I47" s="51"/>
      <c r="J47" s="51"/>
      <c r="K47" s="51"/>
      <c r="L47" s="51"/>
    </row>
    <row r="48" spans="1:26" s="49" customFormat="1" ht="45.75" customHeight="1" thickBot="1" x14ac:dyDescent="0.35">
      <c r="A48" s="673" t="s">
        <v>253</v>
      </c>
      <c r="B48" s="674"/>
      <c r="C48" s="674"/>
      <c r="D48" s="675"/>
      <c r="E48" s="125"/>
      <c r="F48" s="125"/>
      <c r="G48" s="125"/>
      <c r="H48" s="125"/>
      <c r="I48" s="51"/>
      <c r="J48" s="51"/>
      <c r="K48" s="51"/>
      <c r="L48" s="51"/>
      <c r="N48" s="51"/>
      <c r="O48" s="51"/>
      <c r="P48" s="51"/>
      <c r="Q48" s="51"/>
      <c r="R48" s="51"/>
      <c r="S48" s="51"/>
      <c r="T48" s="51"/>
      <c r="U48" s="51"/>
      <c r="V48" s="51"/>
      <c r="W48" s="51"/>
      <c r="X48" s="51"/>
      <c r="Y48" s="51"/>
      <c r="Z48" s="51"/>
    </row>
    <row r="49" spans="1:26" s="49" customFormat="1" ht="62.4" x14ac:dyDescent="0.3">
      <c r="A49" s="126" t="s">
        <v>57</v>
      </c>
      <c r="B49" s="127" t="s">
        <v>61</v>
      </c>
      <c r="C49" s="502" t="s">
        <v>174</v>
      </c>
      <c r="D49" s="148" t="s">
        <v>175</v>
      </c>
      <c r="F49" s="51"/>
      <c r="G49" s="51"/>
      <c r="H49" s="51"/>
      <c r="I49" s="51"/>
      <c r="J49" s="51"/>
      <c r="K49" s="51"/>
      <c r="L49" s="51"/>
      <c r="N49" s="51"/>
      <c r="O49" s="51"/>
      <c r="P49" s="51"/>
      <c r="Q49" s="51"/>
      <c r="R49" s="51"/>
      <c r="S49" s="51"/>
      <c r="T49" s="51"/>
      <c r="U49" s="51"/>
      <c r="V49" s="51"/>
      <c r="W49" s="51"/>
      <c r="X49" s="51"/>
      <c r="Y49" s="51"/>
      <c r="Z49" s="51"/>
    </row>
    <row r="50" spans="1:26" s="49" customFormat="1" x14ac:dyDescent="0.3">
      <c r="A50" s="676" t="s">
        <v>173</v>
      </c>
      <c r="B50" s="110" t="s">
        <v>58</v>
      </c>
      <c r="C50" s="318">
        <f>'Urban_degree of utilization'!$Z$27</f>
        <v>0.6774444444444444</v>
      </c>
      <c r="D50" s="319">
        <f>'Urban_degree of utilization'!$S$27</f>
        <v>0.93799999999999994</v>
      </c>
      <c r="F50" s="51"/>
      <c r="G50" s="51"/>
      <c r="H50" s="51"/>
      <c r="I50" s="51"/>
      <c r="J50" s="51"/>
      <c r="K50" s="51"/>
      <c r="L50" s="51"/>
      <c r="N50" s="51"/>
      <c r="O50" s="51"/>
      <c r="P50" s="51"/>
      <c r="Q50" s="51"/>
      <c r="R50" s="51"/>
      <c r="S50" s="51"/>
      <c r="T50" s="51"/>
      <c r="U50" s="51"/>
      <c r="V50" s="51"/>
      <c r="W50" s="51"/>
      <c r="X50" s="51"/>
      <c r="Y50" s="51"/>
      <c r="Z50" s="51"/>
    </row>
    <row r="51" spans="1:26" s="49" customFormat="1" x14ac:dyDescent="0.3">
      <c r="A51" s="676"/>
      <c r="B51" s="110" t="s">
        <v>59</v>
      </c>
      <c r="C51" s="318">
        <f>'Urban_degree of utilization'!$AB$27</f>
        <v>8.0000000000000002E-3</v>
      </c>
      <c r="D51" s="319">
        <f>'Urban_degree of utilization'!$Q$27</f>
        <v>5.0000000000000001E-3</v>
      </c>
      <c r="F51" s="51"/>
      <c r="G51" s="51"/>
      <c r="H51" s="51"/>
      <c r="I51" s="51"/>
      <c r="J51" s="51"/>
      <c r="K51" s="51"/>
      <c r="L51" s="51"/>
      <c r="N51" s="51"/>
      <c r="O51" s="51"/>
      <c r="P51" s="51"/>
      <c r="Q51" s="51"/>
      <c r="R51" s="51"/>
      <c r="S51" s="51"/>
      <c r="T51" s="51"/>
      <c r="U51" s="51"/>
      <c r="V51" s="51"/>
      <c r="W51" s="51"/>
      <c r="X51" s="51"/>
      <c r="Y51" s="51"/>
      <c r="Z51" s="51"/>
    </row>
    <row r="52" spans="1:26" s="49" customFormat="1" x14ac:dyDescent="0.3">
      <c r="A52" s="676"/>
      <c r="B52" s="110" t="s">
        <v>98</v>
      </c>
      <c r="C52" s="318">
        <f>'Urban_degree of utilization'!$AD$27</f>
        <v>2.8173913043478261E-2</v>
      </c>
      <c r="D52" s="319">
        <f>'Urban_degree of utilization'!$R$27</f>
        <v>4.0000000000000001E-3</v>
      </c>
      <c r="F52" s="51"/>
      <c r="G52" s="51"/>
      <c r="H52" s="51"/>
      <c r="I52" s="51"/>
      <c r="J52" s="51"/>
      <c r="K52" s="51"/>
      <c r="L52" s="51"/>
      <c r="N52" s="51"/>
      <c r="O52" s="51"/>
      <c r="P52" s="51"/>
      <c r="Q52" s="51"/>
      <c r="R52" s="51"/>
      <c r="S52" s="51"/>
      <c r="T52" s="51"/>
      <c r="U52" s="51"/>
      <c r="V52" s="51"/>
      <c r="W52" s="51"/>
      <c r="X52" s="51"/>
      <c r="Y52" s="51"/>
      <c r="Z52" s="51"/>
    </row>
    <row r="53" spans="1:26" s="49" customFormat="1" x14ac:dyDescent="0.3">
      <c r="A53" s="676"/>
      <c r="B53" s="110" t="s">
        <v>60</v>
      </c>
      <c r="C53" s="318">
        <f>'Urban_degree of utilization'!$Y$27</f>
        <v>2.0944444444444446E-2</v>
      </c>
      <c r="D53" s="319">
        <f>'Urban_degree of utilization'!$P$27</f>
        <v>2.9000000000000001E-2</v>
      </c>
      <c r="F53" s="51"/>
      <c r="G53" s="51"/>
      <c r="H53" s="51"/>
      <c r="I53" s="51"/>
      <c r="J53" s="51"/>
      <c r="K53" s="51"/>
      <c r="L53" s="51"/>
      <c r="N53" s="51"/>
      <c r="O53" s="51"/>
      <c r="P53" s="51"/>
      <c r="Q53" s="51"/>
      <c r="R53" s="51"/>
      <c r="S53" s="51"/>
      <c r="T53" s="51"/>
      <c r="U53" s="51"/>
      <c r="V53" s="51"/>
      <c r="W53" s="51"/>
      <c r="X53" s="51"/>
      <c r="Y53" s="51"/>
      <c r="Z53" s="51"/>
    </row>
    <row r="54" spans="1:26" s="49" customFormat="1" ht="15.75" customHeight="1" thickBot="1" x14ac:dyDescent="0.35">
      <c r="A54" s="677"/>
      <c r="B54" s="149" t="s">
        <v>134</v>
      </c>
      <c r="C54" s="320">
        <f>'Urban_degree of utilization'!$AF$27</f>
        <v>0.26543719806763288</v>
      </c>
      <c r="D54" s="321">
        <f>'Urban_degree of utilization'!$T$27</f>
        <v>2.4000000000000021E-2</v>
      </c>
      <c r="F54" s="51"/>
      <c r="G54" s="51"/>
      <c r="H54" s="51"/>
      <c r="I54" s="51"/>
      <c r="J54" s="51"/>
      <c r="K54" s="51"/>
      <c r="L54" s="51"/>
      <c r="N54" s="51"/>
      <c r="O54" s="51"/>
      <c r="P54" s="51"/>
      <c r="Q54" s="51"/>
      <c r="R54" s="51"/>
      <c r="S54" s="51"/>
      <c r="T54" s="51"/>
      <c r="U54" s="51"/>
      <c r="V54" s="51"/>
      <c r="W54" s="51"/>
      <c r="X54" s="51"/>
      <c r="Y54" s="51"/>
      <c r="Z54" s="51"/>
    </row>
    <row r="55" spans="1:26" s="49" customFormat="1" x14ac:dyDescent="0.3">
      <c r="A55" s="507"/>
      <c r="B55" s="110"/>
      <c r="C55" s="132"/>
      <c r="F55" s="51"/>
      <c r="G55" s="51"/>
      <c r="H55" s="51"/>
      <c r="I55" s="51"/>
      <c r="J55" s="51"/>
      <c r="K55" s="51"/>
      <c r="L55" s="51"/>
      <c r="N55" s="51"/>
      <c r="O55" s="51"/>
      <c r="P55" s="51"/>
      <c r="Q55" s="51"/>
      <c r="R55" s="51"/>
      <c r="S55" s="51"/>
      <c r="T55" s="51"/>
      <c r="U55" s="51"/>
      <c r="V55" s="51"/>
      <c r="W55" s="51"/>
      <c r="X55" s="51"/>
      <c r="Y55" s="51"/>
      <c r="Z55" s="51"/>
    </row>
    <row r="56" spans="1:26" s="49" customFormat="1" ht="16.2" thickBot="1" x14ac:dyDescent="0.35">
      <c r="A56" s="110"/>
      <c r="B56" s="132"/>
      <c r="D56" s="134"/>
      <c r="F56" s="110"/>
      <c r="G56" s="111"/>
      <c r="H56" s="112"/>
      <c r="I56" s="51"/>
      <c r="J56" s="51"/>
      <c r="K56" s="51"/>
      <c r="L56" s="51"/>
    </row>
    <row r="57" spans="1:26" s="49" customFormat="1" ht="48" customHeight="1" x14ac:dyDescent="0.3">
      <c r="A57" s="143" t="s">
        <v>254</v>
      </c>
      <c r="B57" s="502" t="s">
        <v>107</v>
      </c>
      <c r="C57" s="144" t="s">
        <v>108</v>
      </c>
      <c r="D57" s="134"/>
      <c r="F57" s="110"/>
      <c r="G57" s="111"/>
      <c r="H57" s="112"/>
      <c r="I57" s="51"/>
      <c r="J57" s="51"/>
      <c r="K57" s="51"/>
      <c r="L57" s="51"/>
    </row>
    <row r="58" spans="1:26" s="49" customFormat="1" ht="16.2" thickBot="1" x14ac:dyDescent="0.35">
      <c r="A58" s="142" t="s">
        <v>109</v>
      </c>
      <c r="B58" s="322">
        <f>Population!$E$23</f>
        <v>0.44463314097279472</v>
      </c>
      <c r="C58" s="323">
        <f>Population!$C$23</f>
        <v>0.78066787647542379</v>
      </c>
      <c r="D58" s="134"/>
      <c r="F58" s="110"/>
      <c r="G58" s="111"/>
      <c r="H58" s="112"/>
      <c r="I58" s="51"/>
      <c r="J58" s="51"/>
      <c r="K58" s="51"/>
      <c r="L58" s="51"/>
    </row>
    <row r="59" spans="1:26" s="49" customFormat="1" x14ac:dyDescent="0.3">
      <c r="A59" s="133"/>
      <c r="B59" s="133"/>
      <c r="C59" s="133"/>
      <c r="E59" s="110"/>
      <c r="F59" s="111"/>
      <c r="G59" s="112"/>
      <c r="H59" s="51"/>
      <c r="I59" s="51"/>
      <c r="J59" s="51"/>
      <c r="K59" s="51"/>
    </row>
    <row r="60" spans="1:26" s="49" customFormat="1" ht="16.2" thickBot="1" x14ac:dyDescent="0.35">
      <c r="A60" s="109"/>
      <c r="B60" s="133"/>
      <c r="C60" s="133"/>
      <c r="D60" s="133"/>
      <c r="E60" s="133"/>
      <c r="F60" s="133"/>
      <c r="G60" s="133"/>
      <c r="H60" s="133"/>
      <c r="I60" s="133"/>
      <c r="J60" s="133"/>
      <c r="K60" s="133"/>
      <c r="L60" s="133"/>
      <c r="M60" s="133"/>
      <c r="N60" s="133"/>
      <c r="O60" s="133"/>
      <c r="P60" s="133"/>
      <c r="Q60" s="133"/>
      <c r="R60" s="133"/>
      <c r="S60" s="133"/>
      <c r="U60" s="482"/>
      <c r="V60" s="482"/>
      <c r="W60" s="482"/>
    </row>
    <row r="61" spans="1:26" s="49" customFormat="1" ht="16.2" thickBot="1" x14ac:dyDescent="0.35">
      <c r="A61" s="678" t="s">
        <v>65</v>
      </c>
      <c r="B61" s="679"/>
      <c r="C61" s="508"/>
      <c r="D61" s="508"/>
      <c r="E61" s="508"/>
      <c r="F61" s="396"/>
      <c r="G61" s="396"/>
      <c r="H61" s="397"/>
      <c r="I61" s="396"/>
      <c r="J61" s="396"/>
      <c r="K61" s="396"/>
      <c r="L61" s="396"/>
      <c r="M61" s="397"/>
      <c r="N61" s="397"/>
      <c r="O61" s="398"/>
      <c r="P61" s="398"/>
      <c r="Q61" s="398"/>
      <c r="R61" s="398"/>
      <c r="S61" s="397"/>
      <c r="T61" s="475"/>
      <c r="U61" s="483"/>
      <c r="V61" s="483"/>
      <c r="W61" s="484"/>
    </row>
    <row r="62" spans="1:26" s="49" customFormat="1" ht="108" customHeight="1" x14ac:dyDescent="0.3">
      <c r="A62" s="680" t="s">
        <v>13</v>
      </c>
      <c r="B62" s="669" t="s">
        <v>110</v>
      </c>
      <c r="C62" s="669" t="s">
        <v>111</v>
      </c>
      <c r="D62" s="669" t="s">
        <v>14</v>
      </c>
      <c r="E62" s="657" t="s">
        <v>104</v>
      </c>
      <c r="F62" s="658"/>
      <c r="G62" s="669" t="s">
        <v>178</v>
      </c>
      <c r="H62" s="669"/>
      <c r="I62" s="669" t="s">
        <v>103</v>
      </c>
      <c r="J62" s="650" t="s">
        <v>62</v>
      </c>
      <c r="K62" s="651"/>
      <c r="L62" s="651"/>
      <c r="M62" s="651"/>
      <c r="N62" s="651"/>
      <c r="O62" s="651"/>
      <c r="P62" s="651"/>
      <c r="Q62" s="651"/>
      <c r="R62" s="651"/>
      <c r="S62" s="651"/>
      <c r="T62" s="651"/>
      <c r="U62" s="651"/>
      <c r="V62" s="651"/>
      <c r="W62" s="652"/>
    </row>
    <row r="63" spans="1:26" s="49" customFormat="1" x14ac:dyDescent="0.3">
      <c r="A63" s="668"/>
      <c r="B63" s="656"/>
      <c r="C63" s="656"/>
      <c r="D63" s="656"/>
      <c r="E63" s="659"/>
      <c r="F63" s="660"/>
      <c r="G63" s="656"/>
      <c r="H63" s="656"/>
      <c r="I63" s="656"/>
      <c r="J63" s="501">
        <v>2005</v>
      </c>
      <c r="K63" s="501">
        <v>2006</v>
      </c>
      <c r="L63" s="501">
        <v>2007</v>
      </c>
      <c r="M63" s="501">
        <v>2008</v>
      </c>
      <c r="N63" s="501">
        <v>2009</v>
      </c>
      <c r="O63" s="501">
        <v>2010</v>
      </c>
      <c r="P63" s="501">
        <v>2011</v>
      </c>
      <c r="Q63" s="501">
        <v>2012</v>
      </c>
      <c r="R63" s="501">
        <v>2013</v>
      </c>
      <c r="S63" s="501">
        <v>2014</v>
      </c>
      <c r="T63" s="513">
        <v>2015</v>
      </c>
      <c r="U63" s="513">
        <v>2016</v>
      </c>
      <c r="V63" s="513">
        <v>2017</v>
      </c>
      <c r="W63" s="452">
        <v>2018</v>
      </c>
    </row>
    <row r="64" spans="1:26" s="45" customFormat="1" x14ac:dyDescent="0.3">
      <c r="A64" s="663" t="s">
        <v>109</v>
      </c>
      <c r="B64" s="661">
        <f>B58</f>
        <v>0.44463314097279472</v>
      </c>
      <c r="C64" s="666">
        <f>C58</f>
        <v>0.78066787647542379</v>
      </c>
      <c r="D64" s="153" t="s">
        <v>15</v>
      </c>
      <c r="E64" s="661">
        <f>C50</f>
        <v>0.6774444444444444</v>
      </c>
      <c r="F64" s="661"/>
      <c r="G64" s="670">
        <f>D50</f>
        <v>0.93799999999999994</v>
      </c>
      <c r="H64" s="670"/>
      <c r="I64" s="154">
        <f>B44*A31</f>
        <v>0.3</v>
      </c>
      <c r="J64" s="155">
        <f t="shared" ref="J64:O64" si="2">($B$64*$E64*$I64)*(C27-$A$34)</f>
        <v>81319.953968516129</v>
      </c>
      <c r="K64" s="155">
        <f t="shared" si="2"/>
        <v>81819.938181921301</v>
      </c>
      <c r="L64" s="155">
        <f t="shared" si="2"/>
        <v>82319.922395326503</v>
      </c>
      <c r="M64" s="155">
        <f t="shared" si="2"/>
        <v>82819.90660873169</v>
      </c>
      <c r="N64" s="155">
        <f t="shared" si="2"/>
        <v>83319.890822136891</v>
      </c>
      <c r="O64" s="155">
        <f t="shared" si="2"/>
        <v>83819.875035542063</v>
      </c>
      <c r="P64" s="155">
        <f>($C$64*$G64*$I64)*(I27-$A$34)</f>
        <v>203299.07311992598</v>
      </c>
      <c r="Q64" s="155">
        <f>($C$64*$G64*$I64)*(J27-$A$34)</f>
        <v>204580.54444150469</v>
      </c>
      <c r="R64" s="155">
        <f>($C$64*$G64*$I64)*(K27-$A$34)</f>
        <v>205862.01576308336</v>
      </c>
      <c r="S64" s="155">
        <f>($C$64*$G64*$I64)*(L27-$A$34)</f>
        <v>207143.48708466208</v>
      </c>
      <c r="T64" s="462">
        <f>($C$64*$G64*$I64)*(M27-$A$34)</f>
        <v>208424.95840624077</v>
      </c>
      <c r="U64" s="462">
        <f t="shared" ref="U64:W64" si="3">($C$64*$G64*$I64)*(N27-$A$34)</f>
        <v>209714.50732858182</v>
      </c>
      <c r="V64" s="462">
        <f t="shared" si="3"/>
        <v>211012.13385168533</v>
      </c>
      <c r="W64" s="156">
        <f t="shared" si="3"/>
        <v>212317.83797555123</v>
      </c>
    </row>
    <row r="65" spans="1:23" s="45" customFormat="1" x14ac:dyDescent="0.3">
      <c r="A65" s="663"/>
      <c r="B65" s="661"/>
      <c r="C65" s="666"/>
      <c r="D65" s="153" t="s">
        <v>16</v>
      </c>
      <c r="E65" s="662">
        <f t="shared" ref="E65:E66" si="4">C51</f>
        <v>8.0000000000000002E-3</v>
      </c>
      <c r="F65" s="662"/>
      <c r="G65" s="662">
        <f>D51</f>
        <v>5.0000000000000001E-3</v>
      </c>
      <c r="H65" s="662"/>
      <c r="I65" s="154">
        <f>B46*A31</f>
        <v>0.06</v>
      </c>
      <c r="J65" s="155">
        <f t="shared" ref="J65:O65" si="5">($B$64*$E$65*$I$65)*(C27-$A$34)</f>
        <v>192.06287307637075</v>
      </c>
      <c r="K65" s="155">
        <f t="shared" si="5"/>
        <v>193.2437444349134</v>
      </c>
      <c r="L65" s="155">
        <f t="shared" si="5"/>
        <v>194.4246157934561</v>
      </c>
      <c r="M65" s="155">
        <f t="shared" si="5"/>
        <v>195.60548715199877</v>
      </c>
      <c r="N65" s="155">
        <f t="shared" si="5"/>
        <v>196.78635851054148</v>
      </c>
      <c r="O65" s="155">
        <f t="shared" si="5"/>
        <v>197.96722986908412</v>
      </c>
      <c r="P65" s="155">
        <f>($C$64*$G$65*$I$65)*(I27-$A$34)</f>
        <v>216.73675172700001</v>
      </c>
      <c r="Q65" s="155">
        <f>($C$64*$G$65*$I$65)*(J27-$A$34)</f>
        <v>218.10292584382165</v>
      </c>
      <c r="R65" s="155">
        <f>($C$64*$G$65*$I$65)*(K27-$A$34)</f>
        <v>219.46909996064326</v>
      </c>
      <c r="S65" s="155">
        <f>($C$64*$G$65*$I$65)*(L27-$A$34)</f>
        <v>220.83527407746493</v>
      </c>
      <c r="T65" s="462">
        <f>($C$64*$G$65*$I$65)*(M27-$A$34)</f>
        <v>222.20144819428657</v>
      </c>
      <c r="U65" s="462">
        <f t="shared" ref="U65:W65" si="6">($C$64*$G$65*$I$65)*(N27-$A$34)</f>
        <v>223.57623382578024</v>
      </c>
      <c r="V65" s="462">
        <f t="shared" si="6"/>
        <v>224.95963097194601</v>
      </c>
      <c r="W65" s="156">
        <f t="shared" si="6"/>
        <v>226.35163963278387</v>
      </c>
    </row>
    <row r="66" spans="1:23" s="45" customFormat="1" x14ac:dyDescent="0.3">
      <c r="A66" s="663"/>
      <c r="B66" s="661"/>
      <c r="C66" s="666"/>
      <c r="D66" s="153" t="s">
        <v>176</v>
      </c>
      <c r="E66" s="662">
        <f t="shared" si="4"/>
        <v>2.8173913043478261E-2</v>
      </c>
      <c r="F66" s="662"/>
      <c r="G66" s="661">
        <f>D52</f>
        <v>4.0000000000000001E-3</v>
      </c>
      <c r="H66" s="661"/>
      <c r="I66" s="154">
        <f>B45*A31</f>
        <v>0.3</v>
      </c>
      <c r="J66" s="155">
        <f t="shared" ref="J66:O66" si="7">($B$64*$E$66*$I$66)*(C27-$A$34)</f>
        <v>3381.9766780839191</v>
      </c>
      <c r="K66" s="155">
        <f t="shared" si="7"/>
        <v>3402.7702824408661</v>
      </c>
      <c r="L66" s="155">
        <f t="shared" si="7"/>
        <v>3423.5638867978137</v>
      </c>
      <c r="M66" s="155">
        <f t="shared" si="7"/>
        <v>3444.3574911547607</v>
      </c>
      <c r="N66" s="155">
        <f t="shared" si="7"/>
        <v>3465.1510955117083</v>
      </c>
      <c r="O66" s="155">
        <f t="shared" si="7"/>
        <v>3485.9446998686549</v>
      </c>
      <c r="P66" s="155">
        <f>($C$64*$G$66*$I$66)*(I27-$A$34)</f>
        <v>866.94700690799993</v>
      </c>
      <c r="Q66" s="155">
        <f>($C$64*$G$66*$I$66)*(J27-$A$34)</f>
        <v>872.41170337528649</v>
      </c>
      <c r="R66" s="155">
        <f>($C$64*$G$66*$I$66)*(K27-$A$34)</f>
        <v>877.87639984257305</v>
      </c>
      <c r="S66" s="155">
        <f>($C$64*$G$66*$I$66)*(L27-$A$34)</f>
        <v>883.34109630985961</v>
      </c>
      <c r="T66" s="462">
        <f>($C$64*$G$66*$I$66)*(M27-$A$34)</f>
        <v>888.80579277714617</v>
      </c>
      <c r="U66" s="462">
        <f t="shared" ref="U66:W66" si="8">($C$64*$G$66*$I$66)*(N27-$A$34)</f>
        <v>894.30493530312083</v>
      </c>
      <c r="V66" s="462">
        <f t="shared" si="8"/>
        <v>899.83852388778394</v>
      </c>
      <c r="W66" s="156">
        <f t="shared" si="8"/>
        <v>905.40655853113537</v>
      </c>
    </row>
    <row r="67" spans="1:23" s="45" customFormat="1" x14ac:dyDescent="0.3">
      <c r="A67" s="663"/>
      <c r="B67" s="661"/>
      <c r="C67" s="666"/>
      <c r="D67" s="153" t="s">
        <v>177</v>
      </c>
      <c r="E67" s="662">
        <f>C54</f>
        <v>0.26543719806763288</v>
      </c>
      <c r="F67" s="662"/>
      <c r="G67" s="661">
        <f>D54</f>
        <v>2.4000000000000021E-2</v>
      </c>
      <c r="H67" s="661"/>
      <c r="I67" s="154">
        <f>B42*A31</f>
        <v>0.06</v>
      </c>
      <c r="J67" s="155">
        <f t="shared" ref="J67:O67" si="9">($B$64*$E$67*$I$67)*(C27-$A$34)</f>
        <v>6372.5788602764069</v>
      </c>
      <c r="K67" s="155">
        <f t="shared" si="9"/>
        <v>6411.7597583626421</v>
      </c>
      <c r="L67" s="155">
        <f t="shared" si="9"/>
        <v>6450.9406564488791</v>
      </c>
      <c r="M67" s="155">
        <f t="shared" si="9"/>
        <v>6490.1215545351151</v>
      </c>
      <c r="N67" s="155">
        <f t="shared" si="9"/>
        <v>6529.3024526213521</v>
      </c>
      <c r="O67" s="155">
        <f t="shared" si="9"/>
        <v>6568.4833507075864</v>
      </c>
      <c r="P67" s="155">
        <f>($C$64*$G$67*$I$67)*(I27-$A$34)</f>
        <v>1040.3364082896007</v>
      </c>
      <c r="Q67" s="155">
        <f>($C$64*$G$67*$I$67)*(J27-$A$34)</f>
        <v>1046.8940440503447</v>
      </c>
      <c r="R67" s="155">
        <f>($C$64*$G$67*$I$67)*(K27-$A$34)</f>
        <v>1053.4516798110885</v>
      </c>
      <c r="S67" s="155">
        <f>($C$64*$G$67*$I$67)*(L27-$A$34)</f>
        <v>1060.0093155718323</v>
      </c>
      <c r="T67" s="462">
        <f>($C$64*$G$67*$I$67)*(M27-$A$34)</f>
        <v>1066.5669513325763</v>
      </c>
      <c r="U67" s="462">
        <f t="shared" ref="U67:W67" si="10">($C$64*$G$67*$I$67)*(N27-$A$34)</f>
        <v>1073.1659223637459</v>
      </c>
      <c r="V67" s="462">
        <f t="shared" si="10"/>
        <v>1079.8062286653417</v>
      </c>
      <c r="W67" s="156">
        <f t="shared" si="10"/>
        <v>1086.4878702373633</v>
      </c>
    </row>
    <row r="68" spans="1:23" s="49" customFormat="1" ht="108" customHeight="1" x14ac:dyDescent="0.3">
      <c r="A68" s="668" t="s">
        <v>13</v>
      </c>
      <c r="B68" s="656" t="s">
        <v>110</v>
      </c>
      <c r="C68" s="656" t="s">
        <v>111</v>
      </c>
      <c r="D68" s="656" t="s">
        <v>14</v>
      </c>
      <c r="E68" s="656" t="s">
        <v>205</v>
      </c>
      <c r="F68" s="656" t="s">
        <v>206</v>
      </c>
      <c r="G68" s="656" t="s">
        <v>436</v>
      </c>
      <c r="H68" s="656" t="s">
        <v>437</v>
      </c>
      <c r="I68" s="656" t="s">
        <v>103</v>
      </c>
      <c r="J68" s="653" t="s">
        <v>62</v>
      </c>
      <c r="K68" s="654"/>
      <c r="L68" s="654"/>
      <c r="M68" s="654"/>
      <c r="N68" s="654"/>
      <c r="O68" s="654"/>
      <c r="P68" s="654"/>
      <c r="Q68" s="654"/>
      <c r="R68" s="654"/>
      <c r="S68" s="654"/>
      <c r="T68" s="654"/>
      <c r="U68" s="654"/>
      <c r="V68" s="654"/>
      <c r="W68" s="655"/>
    </row>
    <row r="69" spans="1:23" s="49" customFormat="1" x14ac:dyDescent="0.3">
      <c r="A69" s="668"/>
      <c r="B69" s="656"/>
      <c r="C69" s="656"/>
      <c r="D69" s="656"/>
      <c r="E69" s="656"/>
      <c r="F69" s="656"/>
      <c r="G69" s="656"/>
      <c r="H69" s="656"/>
      <c r="I69" s="656"/>
      <c r="J69" s="501">
        <v>2005</v>
      </c>
      <c r="K69" s="501">
        <v>2006</v>
      </c>
      <c r="L69" s="501">
        <v>2007</v>
      </c>
      <c r="M69" s="501">
        <v>2008</v>
      </c>
      <c r="N69" s="501">
        <v>2009</v>
      </c>
      <c r="O69" s="501">
        <v>2010</v>
      </c>
      <c r="P69" s="501">
        <v>2011</v>
      </c>
      <c r="Q69" s="501">
        <v>2012</v>
      </c>
      <c r="R69" s="501">
        <v>2013</v>
      </c>
      <c r="S69" s="501">
        <v>2014</v>
      </c>
      <c r="T69" s="513">
        <v>2015</v>
      </c>
      <c r="U69" s="513">
        <v>2016</v>
      </c>
      <c r="V69" s="513">
        <v>2017</v>
      </c>
      <c r="W69" s="452">
        <v>2018</v>
      </c>
    </row>
    <row r="70" spans="1:23" s="45" customFormat="1" ht="31.2" x14ac:dyDescent="0.3">
      <c r="A70" s="663" t="s">
        <v>109</v>
      </c>
      <c r="B70" s="661">
        <f>B58</f>
        <v>0.44463314097279472</v>
      </c>
      <c r="C70" s="666">
        <f>C58</f>
        <v>0.78066787647542379</v>
      </c>
      <c r="D70" s="153" t="s">
        <v>63</v>
      </c>
      <c r="E70" s="167">
        <f>C53*'STP status'!E24</f>
        <v>2.0944444444444446E-2</v>
      </c>
      <c r="F70" s="490">
        <f>C53*'STP status'!H24</f>
        <v>2.0944444444444446E-2</v>
      </c>
      <c r="G70" s="472">
        <f>D53*'STP status'!K24</f>
        <v>2.9000000000000001E-2</v>
      </c>
      <c r="H70" s="472">
        <f>D53*'STP status'!N24</f>
        <v>2.9000000000000001E-2</v>
      </c>
      <c r="I70" s="154">
        <f>B41*A31</f>
        <v>0.3</v>
      </c>
      <c r="J70" s="155">
        <f>($B$70*$E$70*$I$70)*(C23-$A$34)</f>
        <v>67.230107493165846</v>
      </c>
      <c r="K70" s="155">
        <f>($B$70*$E$70*$I$70)*(D23-$A$34)</f>
        <v>67.643462282140888</v>
      </c>
      <c r="L70" s="155">
        <f>($B$70*$E$70*$I$70)*(E23-$A$34)</f>
        <v>68.056817071115944</v>
      </c>
      <c r="M70" s="155">
        <f>($B$70*$F$70*$I$70)*(F23-$A$34)</f>
        <v>68.470171860091</v>
      </c>
      <c r="N70" s="155">
        <f>($B$70*$F$70*$I$70)*(G23-$A$34)</f>
        <v>68.883526649066056</v>
      </c>
      <c r="O70" s="155">
        <f>($B$70*$F$70*$I$70)*(H23-$A$34)</f>
        <v>69.296881438041098</v>
      </c>
      <c r="P70" s="155">
        <f>($C$70*$G$70*$I$70)*(I23-$A$34)</f>
        <v>234.64934114625001</v>
      </c>
      <c r="Q70" s="155">
        <f>($C$70*$G$70*$I$70)*(J23-$A$34)</f>
        <v>236.12842512185122</v>
      </c>
      <c r="R70" s="155">
        <f>($C$70*$G$70*$I$70)*(K23-$A$34)</f>
        <v>237.60750909745241</v>
      </c>
      <c r="S70" s="155">
        <f>($C$70*$G$70*$I$70)*(L23-$A$34)</f>
        <v>239.08659307305359</v>
      </c>
      <c r="T70" s="462">
        <f>($C$70*$G$70*$I$70)*(M23-$A$34)</f>
        <v>240.56567704865472</v>
      </c>
      <c r="U70" s="462">
        <f>($C$70*$H$70*$I$70)*(N23-$A$34)</f>
        <v>242.05408425267919</v>
      </c>
      <c r="V70" s="462">
        <f t="shared" ref="V70:W70" si="11">($C$70*$H$70*$I$70)*(O23-$A$34)</f>
        <v>243.55181468512697</v>
      </c>
      <c r="W70" s="156">
        <f t="shared" si="11"/>
        <v>245.05886834599798</v>
      </c>
    </row>
    <row r="71" spans="1:23" s="45" customFormat="1" ht="31.2" x14ac:dyDescent="0.3">
      <c r="A71" s="663"/>
      <c r="B71" s="661"/>
      <c r="C71" s="666"/>
      <c r="D71" s="153" t="s">
        <v>64</v>
      </c>
      <c r="E71" s="165">
        <f>(C53-E70)*'STP status'!D24</f>
        <v>0</v>
      </c>
      <c r="F71" s="477">
        <f>(C53-F70)*'STP status'!G24</f>
        <v>0</v>
      </c>
      <c r="G71" s="479">
        <f>(D53-G70)*'STP status'!J24</f>
        <v>0</v>
      </c>
      <c r="H71" s="464">
        <f>(D53-H70)*'STP status'!M24</f>
        <v>0</v>
      </c>
      <c r="I71" s="154">
        <f>B38*A31</f>
        <v>0.48</v>
      </c>
      <c r="J71" s="155">
        <f>($B$70*$E$71*$I$71)*(C23-$A$34)</f>
        <v>0</v>
      </c>
      <c r="K71" s="155">
        <f>($B$70*$E$71*$I$71)*(D23-$A$34)</f>
        <v>0</v>
      </c>
      <c r="L71" s="155">
        <f>($B$70*$E$71*$I$71)*(E23-$A$34)</f>
        <v>0</v>
      </c>
      <c r="M71" s="155">
        <f>($B$70*$F$71*$I$71)*(F23-$A$34)</f>
        <v>0</v>
      </c>
      <c r="N71" s="155">
        <f>($B$70*$F$71*$I$71)*(G23-$A$34)</f>
        <v>0</v>
      </c>
      <c r="O71" s="155">
        <f>($B$70*$F$71*$I$71)*(H23-$A$34)</f>
        <v>0</v>
      </c>
      <c r="P71" s="155">
        <f>($C$70*$G$71*$I$71)*(I23-$A$34)</f>
        <v>0</v>
      </c>
      <c r="Q71" s="155">
        <f>($C$70*$G$71*$I$71)*(J23-$A$34)</f>
        <v>0</v>
      </c>
      <c r="R71" s="155">
        <f>($C$70*$G$71*$I$71)*(K23-$A$34)</f>
        <v>0</v>
      </c>
      <c r="S71" s="155">
        <f>($C$70*$G$71*$I$71)*(L23-$A$34)</f>
        <v>0</v>
      </c>
      <c r="T71" s="462">
        <f>($C$70*$G$71*$I$71)*(M23-$A$34)</f>
        <v>0</v>
      </c>
      <c r="U71" s="462">
        <f>($C$70*$H$71*$I$71)*(N23-$A$34)</f>
        <v>0</v>
      </c>
      <c r="V71" s="462">
        <f t="shared" ref="V71:W71" si="12">($C$70*$H$71*$I$71)*(O23-$A$34)</f>
        <v>0</v>
      </c>
      <c r="W71" s="156">
        <f t="shared" si="12"/>
        <v>0</v>
      </c>
    </row>
    <row r="72" spans="1:23" s="45" customFormat="1" ht="31.8" thickBot="1" x14ac:dyDescent="0.35">
      <c r="A72" s="664"/>
      <c r="B72" s="665"/>
      <c r="C72" s="667"/>
      <c r="D72" s="159" t="s">
        <v>105</v>
      </c>
      <c r="E72" s="164">
        <f>(C53-E70)*'STP status'!C24</f>
        <v>0</v>
      </c>
      <c r="F72" s="478">
        <f>(C53-F70)*'STP status'!F24</f>
        <v>0</v>
      </c>
      <c r="G72" s="480">
        <f>(D53-G70)*'STP status'!I24</f>
        <v>0</v>
      </c>
      <c r="H72" s="481">
        <f>(D53-H70)*'STP status'!L24</f>
        <v>0</v>
      </c>
      <c r="I72" s="160">
        <f>B39*A31</f>
        <v>0.18</v>
      </c>
      <c r="J72" s="161">
        <f>($B$70*$E$72*$I$72)*(C23-$A$34)</f>
        <v>0</v>
      </c>
      <c r="K72" s="161">
        <f>($B$70*$E$72*$I$72)*(D23-$A$34)</f>
        <v>0</v>
      </c>
      <c r="L72" s="161">
        <f>($B$70*$E$72*$I$72)*(E23-$A$34)</f>
        <v>0</v>
      </c>
      <c r="M72" s="161">
        <f>($B$70*$F$72*$I$72)*(F23-$A$34)</f>
        <v>0</v>
      </c>
      <c r="N72" s="161">
        <f>($B$70*$F$72*$I$72)*(G23-$A$34)</f>
        <v>0</v>
      </c>
      <c r="O72" s="161">
        <f>($B$70*$F$72*$I$72)*(H23-$A$34)</f>
        <v>0</v>
      </c>
      <c r="P72" s="161">
        <f>($C$70*$G$72*$I$72)*(I23-$A$34)</f>
        <v>0</v>
      </c>
      <c r="Q72" s="161">
        <f>($C$70*$G$72*$I$72)*(J23-$A$34)</f>
        <v>0</v>
      </c>
      <c r="R72" s="161">
        <f>($C$70*$G$72*$I$72)*(K23-$A$34)</f>
        <v>0</v>
      </c>
      <c r="S72" s="161">
        <f>($C$70*$G$72*$I$72)*(L23-$A$34)</f>
        <v>0</v>
      </c>
      <c r="T72" s="463">
        <f>($C$70*$G$72*$I$72)*(M23-$A$34)</f>
        <v>0</v>
      </c>
      <c r="U72" s="463">
        <f>($C$70*$H$72*$I$72)*(N23-$A$34)</f>
        <v>0</v>
      </c>
      <c r="V72" s="463">
        <f t="shared" ref="V72:W72" si="13">($C$70*$H$72*$I$72)*(O23-$A$34)</f>
        <v>0</v>
      </c>
      <c r="W72" s="162">
        <f t="shared" si="13"/>
        <v>0</v>
      </c>
    </row>
    <row r="73" spans="1:23" s="45" customFormat="1" x14ac:dyDescent="0.3">
      <c r="A73" s="131"/>
      <c r="B73" s="47"/>
      <c r="C73" s="47"/>
      <c r="D73" s="47"/>
      <c r="E73" s="324"/>
      <c r="F73" s="48"/>
      <c r="G73" s="48"/>
      <c r="H73" s="476"/>
      <c r="I73" s="48"/>
      <c r="J73" s="48"/>
      <c r="K73" s="48"/>
    </row>
    <row r="74" spans="1:23" s="114" customFormat="1" x14ac:dyDescent="0.3">
      <c r="A74" s="68"/>
      <c r="B74" s="56"/>
      <c r="C74" s="56"/>
      <c r="D74" s="56"/>
      <c r="E74" s="56"/>
      <c r="F74" s="113"/>
      <c r="G74" s="113"/>
      <c r="H74" s="113"/>
      <c r="I74" s="113"/>
      <c r="J74" s="113"/>
      <c r="K74" s="113"/>
    </row>
    <row r="75" spans="1:23" ht="47.25" customHeight="1" x14ac:dyDescent="0.3">
      <c r="A75" s="656" t="s">
        <v>357</v>
      </c>
      <c r="B75" s="656"/>
      <c r="C75" s="392">
        <v>2005</v>
      </c>
      <c r="D75" s="392">
        <v>2006</v>
      </c>
      <c r="E75" s="501">
        <v>2007</v>
      </c>
      <c r="F75" s="501">
        <v>2008</v>
      </c>
      <c r="G75" s="501">
        <v>2009</v>
      </c>
      <c r="H75" s="501">
        <v>2010</v>
      </c>
      <c r="I75" s="501">
        <v>2011</v>
      </c>
      <c r="J75" s="501">
        <v>2012</v>
      </c>
      <c r="K75" s="501">
        <v>2013</v>
      </c>
      <c r="L75" s="501">
        <v>2014</v>
      </c>
      <c r="M75" s="501">
        <v>2015</v>
      </c>
      <c r="N75" s="513">
        <v>2016</v>
      </c>
      <c r="O75" s="513">
        <v>2017</v>
      </c>
      <c r="P75" s="501">
        <v>2018</v>
      </c>
    </row>
    <row r="76" spans="1:23" x14ac:dyDescent="0.3">
      <c r="A76" s="393"/>
      <c r="B76" s="394"/>
      <c r="C76" s="395">
        <f t="shared" ref="C76:M76" si="14">(SUM(J64:J67)+SUM(J70:J72))/10^3</f>
        <v>91.333802487445979</v>
      </c>
      <c r="D76" s="395">
        <f t="shared" si="14"/>
        <v>91.895355429441878</v>
      </c>
      <c r="E76" s="395">
        <f t="shared" si="14"/>
        <v>92.456908371437763</v>
      </c>
      <c r="F76" s="395">
        <f t="shared" si="14"/>
        <v>93.018461313433647</v>
      </c>
      <c r="G76" s="395">
        <f t="shared" si="14"/>
        <v>93.58001425542956</v>
      </c>
      <c r="H76" s="395">
        <f t="shared" si="14"/>
        <v>94.141567197425431</v>
      </c>
      <c r="I76" s="395">
        <f t="shared" si="14"/>
        <v>205.65774262799687</v>
      </c>
      <c r="J76" s="395">
        <f t="shared" si="14"/>
        <v>206.95408153989601</v>
      </c>
      <c r="K76" s="395">
        <f t="shared" si="14"/>
        <v>208.25042045179512</v>
      </c>
      <c r="L76" s="395">
        <f t="shared" si="14"/>
        <v>209.54675936369429</v>
      </c>
      <c r="M76" s="395">
        <f t="shared" si="14"/>
        <v>210.84309827559346</v>
      </c>
      <c r="N76" s="395">
        <f t="shared" ref="N76:P76" si="15">(SUM(U64:U67)+SUM(U70:U72))/10^3</f>
        <v>212.14760850432717</v>
      </c>
      <c r="O76" s="395">
        <f t="shared" si="15"/>
        <v>213.46029004989555</v>
      </c>
      <c r="P76" s="395">
        <f t="shared" si="15"/>
        <v>214.78114291229849</v>
      </c>
    </row>
    <row r="77" spans="1:23" x14ac:dyDescent="0.3">
      <c r="A77" s="68"/>
      <c r="B77" s="69"/>
      <c r="C77" s="410"/>
      <c r="D77" s="69"/>
      <c r="E77" s="120"/>
      <c r="F77" s="121"/>
      <c r="G77" s="121"/>
      <c r="H77" s="121"/>
      <c r="I77" s="121"/>
      <c r="J77" s="121"/>
    </row>
    <row r="78" spans="1:23" ht="47.25" customHeight="1" x14ac:dyDescent="0.3">
      <c r="A78" s="656" t="s">
        <v>112</v>
      </c>
      <c r="B78" s="656"/>
      <c r="C78" s="392">
        <v>2005</v>
      </c>
      <c r="D78" s="392">
        <v>2006</v>
      </c>
      <c r="E78" s="501">
        <v>2007</v>
      </c>
      <c r="F78" s="501">
        <v>2008</v>
      </c>
      <c r="G78" s="501">
        <v>2009</v>
      </c>
      <c r="H78" s="501">
        <v>2010</v>
      </c>
      <c r="I78" s="501">
        <v>2011</v>
      </c>
      <c r="J78" s="501">
        <v>2012</v>
      </c>
      <c r="K78" s="501">
        <v>2013</v>
      </c>
      <c r="L78" s="501">
        <v>2014</v>
      </c>
      <c r="M78" s="501">
        <v>2015</v>
      </c>
      <c r="N78" s="513">
        <v>2016</v>
      </c>
      <c r="O78" s="513">
        <v>2017</v>
      </c>
      <c r="P78" s="513">
        <v>2018</v>
      </c>
      <c r="Q78" s="485"/>
    </row>
    <row r="79" spans="1:23" x14ac:dyDescent="0.3">
      <c r="A79" s="393"/>
      <c r="B79" s="394"/>
      <c r="C79" s="395">
        <f t="shared" ref="C79:P79" si="16">C76*21</f>
        <v>1918.0098522363655</v>
      </c>
      <c r="D79" s="395">
        <f t="shared" si="16"/>
        <v>1929.8024640182794</v>
      </c>
      <c r="E79" s="395">
        <f t="shared" si="16"/>
        <v>1941.5950758001929</v>
      </c>
      <c r="F79" s="395">
        <f t="shared" si="16"/>
        <v>1953.3876875821065</v>
      </c>
      <c r="G79" s="395">
        <f t="shared" si="16"/>
        <v>1965.1802993640208</v>
      </c>
      <c r="H79" s="395">
        <f t="shared" si="16"/>
        <v>1976.9729111459339</v>
      </c>
      <c r="I79" s="395">
        <f t="shared" si="16"/>
        <v>4318.8125951879338</v>
      </c>
      <c r="J79" s="395">
        <f t="shared" si="16"/>
        <v>4346.0357123378162</v>
      </c>
      <c r="K79" s="395">
        <f t="shared" si="16"/>
        <v>4373.2588294876978</v>
      </c>
      <c r="L79" s="395">
        <f t="shared" si="16"/>
        <v>4400.4819466375802</v>
      </c>
      <c r="M79" s="395">
        <f t="shared" si="16"/>
        <v>4427.7050637874627</v>
      </c>
      <c r="N79" s="395">
        <f t="shared" si="16"/>
        <v>4455.0997785908703</v>
      </c>
      <c r="O79" s="395">
        <f t="shared" si="16"/>
        <v>4482.6660910478067</v>
      </c>
      <c r="P79" s="395">
        <f t="shared" si="16"/>
        <v>4510.4040011582683</v>
      </c>
    </row>
    <row r="80" spans="1:23" x14ac:dyDescent="0.3">
      <c r="F80" s="123"/>
    </row>
    <row r="81" spans="2:6" x14ac:dyDescent="0.3">
      <c r="B81" s="57"/>
      <c r="C81" s="367"/>
      <c r="D81" s="57"/>
      <c r="E81" s="57"/>
    </row>
    <row r="82" spans="2:6" x14ac:dyDescent="0.3">
      <c r="B82" s="57"/>
      <c r="C82" s="124"/>
      <c r="D82" s="124"/>
      <c r="E82" s="124"/>
      <c r="F82" s="123"/>
    </row>
    <row r="83" spans="2:6" x14ac:dyDescent="0.3">
      <c r="B83" s="57"/>
      <c r="C83" s="124"/>
      <c r="D83" s="124"/>
      <c r="E83" s="124"/>
    </row>
  </sheetData>
  <mergeCells count="38">
    <mergeCell ref="A33:B33"/>
    <mergeCell ref="A48:D48"/>
    <mergeCell ref="A50:A54"/>
    <mergeCell ref="A61:B61"/>
    <mergeCell ref="A62:A63"/>
    <mergeCell ref="B62:B63"/>
    <mergeCell ref="C62:C63"/>
    <mergeCell ref="D62:D63"/>
    <mergeCell ref="E62:F63"/>
    <mergeCell ref="G62:H63"/>
    <mergeCell ref="I62:I63"/>
    <mergeCell ref="J62:W62"/>
    <mergeCell ref="A64:A67"/>
    <mergeCell ref="B64:B67"/>
    <mergeCell ref="C64:C67"/>
    <mergeCell ref="E64:F64"/>
    <mergeCell ref="G64:H64"/>
    <mergeCell ref="E65:F65"/>
    <mergeCell ref="G65:H65"/>
    <mergeCell ref="E66:F66"/>
    <mergeCell ref="G66:H66"/>
    <mergeCell ref="E67:F67"/>
    <mergeCell ref="G67:H67"/>
    <mergeCell ref="I68:I69"/>
    <mergeCell ref="J68:W68"/>
    <mergeCell ref="A70:A72"/>
    <mergeCell ref="B70:B72"/>
    <mergeCell ref="C70:C72"/>
    <mergeCell ref="A68:A69"/>
    <mergeCell ref="B68:B69"/>
    <mergeCell ref="C68:C69"/>
    <mergeCell ref="D68:D69"/>
    <mergeCell ref="E68:E69"/>
    <mergeCell ref="A75:B75"/>
    <mergeCell ref="A78:B78"/>
    <mergeCell ref="F68:F69"/>
    <mergeCell ref="G68:G69"/>
    <mergeCell ref="H68:H69"/>
  </mergeCells>
  <pageMargins left="0.25" right="0.25" top="0.75" bottom="0.75" header="0.3" footer="0.3"/>
  <pageSetup paperSize="9" scale="35" fitToHeight="0" orientation="landscape" horizontalDpi="4294967293" verticalDpi="4294967293"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37">
    <tabColor rgb="FFFFC000"/>
    <pageSetUpPr fitToPage="1"/>
  </sheetPr>
  <dimension ref="A1:X48"/>
  <sheetViews>
    <sheetView topLeftCell="I1" zoomScale="85" zoomScaleNormal="85" zoomScalePageLayoutView="80" workbookViewId="0">
      <selection activeCell="N2" sqref="N2:P2"/>
    </sheetView>
  </sheetViews>
  <sheetFormatPr defaultColWidth="8.6640625" defaultRowHeight="15.6" x14ac:dyDescent="0.3"/>
  <cols>
    <col min="1" max="1" width="45.44140625" style="353" customWidth="1"/>
    <col min="2" max="4" width="19.6640625" style="122" customWidth="1"/>
    <col min="5" max="5" width="25.6640625" style="57" customWidth="1"/>
    <col min="6" max="6" width="24.33203125" style="57" customWidth="1"/>
    <col min="7" max="7" width="23" style="57" customWidth="1"/>
    <col min="8" max="8" width="22.33203125" style="57" customWidth="1"/>
    <col min="9" max="9" width="21.6640625" style="57" customWidth="1"/>
    <col min="10" max="10" width="21.33203125" style="57" customWidth="1"/>
    <col min="11" max="11" width="21.44140625" style="57" customWidth="1"/>
    <col min="12" max="12" width="20.6640625" style="57" customWidth="1"/>
    <col min="13" max="13" width="21.6640625" style="57" customWidth="1"/>
    <col min="14" max="14" width="20.6640625" style="57" customWidth="1"/>
    <col min="15" max="15" width="21" style="57" customWidth="1"/>
    <col min="16" max="16" width="17.109375" style="57" customWidth="1"/>
    <col min="17" max="191" width="8.6640625" style="57"/>
    <col min="192" max="192" width="43.44140625" style="57" customWidth="1"/>
    <col min="193" max="199" width="18.6640625" style="57" customWidth="1"/>
    <col min="200" max="200" width="15.44140625" style="57" customWidth="1"/>
    <col min="201" max="201" width="12.33203125" style="57" customWidth="1"/>
    <col min="202" max="202" width="14.33203125" style="57" customWidth="1"/>
    <col min="203" max="203" width="12.33203125" style="57" customWidth="1"/>
    <col min="204" max="204" width="12.6640625" style="57" customWidth="1"/>
    <col min="205" max="206" width="12.44140625" style="57" customWidth="1"/>
    <col min="207" max="207" width="12.33203125" style="57" customWidth="1"/>
    <col min="208" max="213" width="11.44140625" style="57" bestFit="1" customWidth="1"/>
    <col min="214" max="214" width="13.6640625" style="57" bestFit="1" customWidth="1"/>
    <col min="215" max="219" width="11.44140625" style="57" bestFit="1" customWidth="1"/>
    <col min="220" max="220" width="11.6640625" style="57" customWidth="1"/>
    <col min="221" max="221" width="13.44140625" style="57" bestFit="1" customWidth="1"/>
    <col min="222" max="223" width="11.44140625" style="57" bestFit="1" customWidth="1"/>
    <col min="224" max="224" width="13.6640625" style="57" bestFit="1" customWidth="1"/>
    <col min="225" max="230" width="11.44140625" style="57" bestFit="1" customWidth="1"/>
    <col min="231" max="233" width="11.33203125" style="57" bestFit="1" customWidth="1"/>
    <col min="234" max="234" width="13.6640625" style="57" bestFit="1" customWidth="1"/>
    <col min="235" max="239" width="11.33203125" style="57" bestFit="1" customWidth="1"/>
    <col min="240" max="240" width="13.44140625" style="57" customWidth="1"/>
    <col min="241" max="241" width="11.33203125" style="57" bestFit="1" customWidth="1"/>
    <col min="242" max="242" width="15.33203125" style="57" customWidth="1"/>
    <col min="243" max="243" width="13.33203125" style="57" customWidth="1"/>
    <col min="244" max="244" width="15.6640625" style="57" customWidth="1"/>
    <col min="245" max="245" width="14.6640625" style="57" customWidth="1"/>
    <col min="246" max="246" width="19.33203125" style="57" customWidth="1"/>
    <col min="247" max="247" width="14" style="57" customWidth="1"/>
    <col min="248" max="248" width="15.6640625" style="57" customWidth="1"/>
    <col min="249" max="249" width="17" style="57" customWidth="1"/>
    <col min="250" max="250" width="16.33203125" style="57" customWidth="1"/>
    <col min="251" max="251" width="17.33203125" style="57" customWidth="1"/>
    <col min="252" max="253" width="8.6640625" style="57"/>
    <col min="254" max="254" width="13.6640625" style="57" bestFit="1" customWidth="1"/>
    <col min="255" max="16384" width="8.6640625" style="57"/>
  </cols>
  <sheetData>
    <row r="1" spans="1:24" x14ac:dyDescent="0.3">
      <c r="A1" s="325"/>
      <c r="B1" s="56"/>
      <c r="C1" s="56"/>
      <c r="D1" s="56"/>
      <c r="E1" s="55"/>
      <c r="F1" s="55"/>
      <c r="G1" s="55"/>
      <c r="H1" s="326"/>
      <c r="I1" s="327"/>
      <c r="J1" s="55"/>
    </row>
    <row r="2" spans="1:24" s="63" customFormat="1" x14ac:dyDescent="0.3">
      <c r="A2" s="297" t="s">
        <v>44</v>
      </c>
      <c r="B2" s="59" t="s">
        <v>153</v>
      </c>
      <c r="C2" s="60">
        <v>2005</v>
      </c>
      <c r="D2" s="60">
        <v>2006</v>
      </c>
      <c r="E2" s="60">
        <v>2007</v>
      </c>
      <c r="F2" s="60">
        <v>2008</v>
      </c>
      <c r="G2" s="60">
        <v>2009</v>
      </c>
      <c r="H2" s="60">
        <v>2010</v>
      </c>
      <c r="I2" s="60">
        <v>2011</v>
      </c>
      <c r="J2" s="60">
        <v>2012</v>
      </c>
      <c r="K2" s="60">
        <v>2013</v>
      </c>
      <c r="L2" s="60">
        <v>2014</v>
      </c>
      <c r="M2" s="60">
        <v>2015</v>
      </c>
      <c r="N2" s="60">
        <v>2016</v>
      </c>
      <c r="O2" s="60">
        <v>2017</v>
      </c>
      <c r="P2" s="61">
        <v>2018</v>
      </c>
    </row>
    <row r="3" spans="1:24" s="66" customFormat="1" x14ac:dyDescent="0.3">
      <c r="A3" s="328"/>
      <c r="B3" s="65"/>
      <c r="C3" s="329">
        <f>'Urban population'!G22</f>
        <v>36313</v>
      </c>
      <c r="D3" s="329">
        <f>'Urban population'!H22</f>
        <v>38649.5</v>
      </c>
      <c r="E3" s="329">
        <f>'Urban population'!I22</f>
        <v>40986</v>
      </c>
      <c r="F3" s="329">
        <f>'Urban population'!J22</f>
        <v>43322.5</v>
      </c>
      <c r="G3" s="329">
        <f>'Urban population'!K22</f>
        <v>45659</v>
      </c>
      <c r="H3" s="329">
        <f>'Urban population'!L22</f>
        <v>47995.5</v>
      </c>
      <c r="I3" s="329">
        <f>'Urban population'!M22</f>
        <v>50332</v>
      </c>
      <c r="J3" s="329">
        <f>'Urban population'!N22</f>
        <v>54692.912151889344</v>
      </c>
      <c r="K3" s="329">
        <f>'Urban population'!O22</f>
        <v>59053.824303778689</v>
      </c>
      <c r="L3" s="329">
        <f>'Urban population'!P22</f>
        <v>63414.736455668033</v>
      </c>
      <c r="M3" s="329">
        <f>'Urban population'!Q22</f>
        <v>67775.648607557378</v>
      </c>
      <c r="N3" s="329">
        <f>'Urban population'!R22</f>
        <v>72136.560759446729</v>
      </c>
      <c r="O3" s="329">
        <f>'Urban population'!S22</f>
        <v>76497.472911336081</v>
      </c>
      <c r="P3" s="329">
        <f>'Urban population'!T22</f>
        <v>80858.385063225433</v>
      </c>
      <c r="Q3" s="494"/>
    </row>
    <row r="4" spans="1:24" s="66" customFormat="1" x14ac:dyDescent="0.3">
      <c r="A4" s="331"/>
      <c r="B4" s="69"/>
      <c r="D4" s="69"/>
      <c r="E4" s="67"/>
      <c r="F4" s="67"/>
      <c r="G4" s="67"/>
      <c r="H4" s="67"/>
      <c r="I4" s="67"/>
      <c r="J4" s="332"/>
      <c r="N4" s="380"/>
    </row>
    <row r="5" spans="1:24" s="66" customFormat="1" x14ac:dyDescent="0.3">
      <c r="A5" s="331"/>
      <c r="B5" s="69"/>
      <c r="C5" s="69"/>
      <c r="D5" s="69"/>
      <c r="E5" s="70"/>
      <c r="F5" s="70"/>
      <c r="G5" s="70"/>
      <c r="H5" s="70"/>
      <c r="I5" s="333"/>
      <c r="J5" s="70"/>
      <c r="N5" s="380"/>
    </row>
    <row r="6" spans="1:24" s="66" customFormat="1" x14ac:dyDescent="0.3">
      <c r="A6" s="297" t="s">
        <v>45</v>
      </c>
      <c r="B6" s="59" t="s">
        <v>46</v>
      </c>
      <c r="C6" s="60">
        <v>2005</v>
      </c>
      <c r="D6" s="60">
        <v>2006</v>
      </c>
      <c r="E6" s="60">
        <v>2007</v>
      </c>
      <c r="F6" s="60">
        <v>2008</v>
      </c>
      <c r="G6" s="60">
        <v>2009</v>
      </c>
      <c r="H6" s="60">
        <v>2010</v>
      </c>
      <c r="I6" s="60">
        <v>2011</v>
      </c>
      <c r="J6" s="60">
        <v>2012</v>
      </c>
      <c r="K6" s="60">
        <v>2013</v>
      </c>
      <c r="L6" s="61">
        <v>2014</v>
      </c>
      <c r="M6" s="60">
        <v>2015</v>
      </c>
      <c r="N6" s="60">
        <v>2016</v>
      </c>
      <c r="O6" s="60">
        <v>2017</v>
      </c>
      <c r="P6" s="61">
        <v>2018</v>
      </c>
    </row>
    <row r="7" spans="1:24" s="66" customFormat="1" x14ac:dyDescent="0.3">
      <c r="A7" s="328"/>
      <c r="B7" s="65"/>
      <c r="C7" s="313">
        <f>'Protein intake'!$B$26/1000*365</f>
        <v>26.134</v>
      </c>
      <c r="D7" s="313">
        <f>'Protein intake'!$B$26/1000*365</f>
        <v>26.134</v>
      </c>
      <c r="E7" s="313">
        <f>'Protein intake'!$B$26/1000*365</f>
        <v>26.134</v>
      </c>
      <c r="F7" s="313">
        <f>'Protein intake'!$B$26/1000*365</f>
        <v>26.134</v>
      </c>
      <c r="G7" s="313">
        <f>'Protein intake'!$F$26/1000*365</f>
        <v>25.05725</v>
      </c>
      <c r="H7" s="313">
        <f>'Protein intake'!$F$26/1000*365</f>
        <v>25.05725</v>
      </c>
      <c r="I7" s="313">
        <f>'Protein intake'!$L$26/1000*365</f>
        <v>25.367500000000003</v>
      </c>
      <c r="J7" s="313">
        <f>'Protein intake'!$L$26/1000*365</f>
        <v>25.367500000000003</v>
      </c>
      <c r="K7" s="313">
        <f>'Protein intake'!$L$26/1000*365</f>
        <v>25.367500000000003</v>
      </c>
      <c r="L7" s="313">
        <f>'Protein intake'!$L$26/1000*365</f>
        <v>25.367500000000003</v>
      </c>
      <c r="M7" s="313">
        <f>'Protein intake'!$L$26/1000*365</f>
        <v>25.367500000000003</v>
      </c>
      <c r="N7" s="313">
        <f>'Protein intake'!$L$26/1000*365</f>
        <v>25.367500000000003</v>
      </c>
      <c r="O7" s="313">
        <f>'Protein intake'!$L$26/1000*365</f>
        <v>25.367500000000003</v>
      </c>
      <c r="P7" s="313">
        <f>'Protein intake'!$L$26/1000*365</f>
        <v>25.367500000000003</v>
      </c>
      <c r="Q7" s="494"/>
    </row>
    <row r="8" spans="1:24" s="66" customFormat="1" x14ac:dyDescent="0.3">
      <c r="A8" s="331"/>
      <c r="B8" s="69"/>
      <c r="C8" s="335"/>
      <c r="D8" s="69"/>
      <c r="E8" s="75"/>
      <c r="F8" s="75"/>
      <c r="G8" s="75"/>
      <c r="H8" s="75"/>
      <c r="I8" s="75"/>
      <c r="J8" s="75"/>
      <c r="N8" s="380"/>
    </row>
    <row r="9" spans="1:24" s="66" customFormat="1" x14ac:dyDescent="0.3">
      <c r="A9" s="331"/>
      <c r="B9" s="76"/>
      <c r="C9" s="76"/>
      <c r="D9" s="76"/>
      <c r="E9" s="70"/>
      <c r="F9" s="70"/>
      <c r="G9" s="70"/>
      <c r="H9" s="70"/>
      <c r="I9" s="70"/>
      <c r="J9" s="70"/>
      <c r="N9" s="380"/>
    </row>
    <row r="10" spans="1:24" s="63" customFormat="1" ht="30" customHeight="1" x14ac:dyDescent="0.3">
      <c r="A10" s="297" t="s">
        <v>335</v>
      </c>
      <c r="B10" s="59"/>
      <c r="C10" s="60">
        <v>2005</v>
      </c>
      <c r="D10" s="60">
        <v>2006</v>
      </c>
      <c r="E10" s="60">
        <v>2007</v>
      </c>
      <c r="F10" s="60">
        <v>2008</v>
      </c>
      <c r="G10" s="60">
        <v>2009</v>
      </c>
      <c r="H10" s="60">
        <v>2010</v>
      </c>
      <c r="I10" s="60">
        <v>2011</v>
      </c>
      <c r="J10" s="60">
        <v>2012</v>
      </c>
      <c r="K10" s="60">
        <v>2013</v>
      </c>
      <c r="L10" s="60">
        <v>2014</v>
      </c>
      <c r="M10" s="60">
        <v>2015</v>
      </c>
      <c r="N10" s="60">
        <v>2016</v>
      </c>
      <c r="O10" s="60">
        <v>2017</v>
      </c>
      <c r="P10" s="61">
        <v>2018</v>
      </c>
      <c r="Q10" s="66"/>
      <c r="R10" s="66"/>
      <c r="S10" s="66"/>
      <c r="T10" s="66"/>
      <c r="U10" s="66"/>
      <c r="V10" s="66"/>
      <c r="W10" s="66"/>
      <c r="X10" s="66"/>
    </row>
    <row r="11" spans="1:24" ht="15.75" customHeight="1" x14ac:dyDescent="0.3">
      <c r="A11" s="336"/>
      <c r="B11" s="78"/>
      <c r="C11" s="41">
        <v>0.16</v>
      </c>
      <c r="D11" s="41">
        <v>0.16</v>
      </c>
      <c r="E11" s="42">
        <v>0.16</v>
      </c>
      <c r="F11" s="42">
        <v>0.16</v>
      </c>
      <c r="G11" s="42">
        <v>0.16</v>
      </c>
      <c r="H11" s="42">
        <v>0.16</v>
      </c>
      <c r="I11" s="42">
        <v>0.16</v>
      </c>
      <c r="J11" s="42">
        <v>0.16</v>
      </c>
      <c r="K11" s="43">
        <v>0.16</v>
      </c>
      <c r="L11" s="43">
        <v>0.16</v>
      </c>
      <c r="M11" s="43">
        <v>0.16</v>
      </c>
      <c r="N11" s="43">
        <v>0.16</v>
      </c>
      <c r="O11" s="43">
        <v>0.16</v>
      </c>
      <c r="P11" s="43">
        <v>0.16</v>
      </c>
      <c r="Q11" s="494"/>
      <c r="R11" s="66"/>
      <c r="S11" s="66"/>
      <c r="T11" s="66"/>
      <c r="U11" s="66"/>
      <c r="V11" s="66"/>
      <c r="W11" s="66"/>
      <c r="X11" s="66"/>
    </row>
    <row r="12" spans="1:24" ht="15.75" customHeight="1" x14ac:dyDescent="0.3">
      <c r="A12" s="338"/>
      <c r="B12" s="76"/>
      <c r="C12" s="76"/>
      <c r="D12" s="76"/>
      <c r="E12" s="75"/>
      <c r="F12" s="75"/>
      <c r="G12" s="75"/>
      <c r="H12" s="75"/>
      <c r="I12" s="75"/>
      <c r="J12" s="75"/>
      <c r="N12" s="380"/>
      <c r="O12" s="66"/>
      <c r="P12" s="66"/>
      <c r="Q12" s="66"/>
      <c r="R12" s="66"/>
      <c r="S12" s="66"/>
      <c r="T12" s="66"/>
      <c r="U12" s="66"/>
      <c r="V12" s="66"/>
      <c r="W12" s="66"/>
      <c r="X12" s="66"/>
    </row>
    <row r="13" spans="1:24" x14ac:dyDescent="0.3">
      <c r="A13" s="338"/>
      <c r="B13" s="76"/>
      <c r="C13" s="76"/>
      <c r="D13" s="76"/>
      <c r="E13" s="75"/>
      <c r="F13" s="81"/>
      <c r="G13" s="81"/>
      <c r="H13" s="81"/>
      <c r="I13" s="81"/>
      <c r="J13" s="81"/>
      <c r="N13" s="380"/>
      <c r="O13" s="66"/>
      <c r="P13" s="66"/>
      <c r="Q13" s="66"/>
      <c r="R13" s="66"/>
      <c r="S13" s="66"/>
      <c r="T13" s="66"/>
      <c r="U13" s="66"/>
      <c r="V13" s="66"/>
      <c r="W13" s="66"/>
      <c r="X13" s="66"/>
    </row>
    <row r="14" spans="1:24" ht="33.6" x14ac:dyDescent="0.3">
      <c r="A14" s="297" t="s">
        <v>336</v>
      </c>
      <c r="B14" s="59"/>
      <c r="C14" s="60">
        <v>2005</v>
      </c>
      <c r="D14" s="60">
        <v>2006</v>
      </c>
      <c r="E14" s="60">
        <v>2007</v>
      </c>
      <c r="F14" s="60">
        <v>2008</v>
      </c>
      <c r="G14" s="60">
        <v>2009</v>
      </c>
      <c r="H14" s="60">
        <v>2010</v>
      </c>
      <c r="I14" s="60">
        <v>2011</v>
      </c>
      <c r="J14" s="60">
        <v>2012</v>
      </c>
      <c r="K14" s="60">
        <v>2013</v>
      </c>
      <c r="L14" s="60">
        <v>2014</v>
      </c>
      <c r="M14" s="60">
        <v>2015</v>
      </c>
      <c r="N14" s="60">
        <v>2016</v>
      </c>
      <c r="O14" s="60">
        <v>2017</v>
      </c>
      <c r="P14" s="61">
        <v>2018</v>
      </c>
      <c r="Q14" s="66"/>
      <c r="R14" s="66"/>
      <c r="S14" s="66"/>
      <c r="T14" s="66"/>
      <c r="U14" s="66"/>
      <c r="V14" s="66"/>
      <c r="W14" s="66"/>
      <c r="X14" s="66"/>
    </row>
    <row r="15" spans="1:24" ht="15.75" customHeight="1" x14ac:dyDescent="0.3">
      <c r="A15" s="336"/>
      <c r="B15" s="78"/>
      <c r="C15" s="74">
        <v>1.4</v>
      </c>
      <c r="D15" s="74">
        <v>1.4</v>
      </c>
      <c r="E15" s="74">
        <v>1.4</v>
      </c>
      <c r="F15" s="74">
        <v>1.4</v>
      </c>
      <c r="G15" s="74">
        <v>1.4</v>
      </c>
      <c r="H15" s="74">
        <v>1.4</v>
      </c>
      <c r="I15" s="74">
        <v>1.4</v>
      </c>
      <c r="J15" s="74">
        <v>1.4</v>
      </c>
      <c r="K15" s="145">
        <v>1.4</v>
      </c>
      <c r="L15" s="145">
        <v>1.4</v>
      </c>
      <c r="M15" s="145">
        <v>1.4</v>
      </c>
      <c r="N15" s="145">
        <v>1.4</v>
      </c>
      <c r="O15" s="145">
        <v>1.4</v>
      </c>
      <c r="P15" s="145">
        <v>1.4</v>
      </c>
      <c r="Q15" s="494"/>
      <c r="R15" s="66"/>
      <c r="S15" s="66"/>
      <c r="T15" s="66"/>
      <c r="U15" s="66"/>
      <c r="V15" s="66"/>
      <c r="W15" s="66"/>
      <c r="X15" s="66"/>
    </row>
    <row r="16" spans="1:24" ht="15.75" customHeight="1" x14ac:dyDescent="0.3">
      <c r="A16" s="338"/>
      <c r="B16" s="76"/>
      <c r="C16" s="76"/>
      <c r="D16" s="76"/>
      <c r="E16" s="75"/>
      <c r="F16" s="75"/>
      <c r="G16" s="75"/>
      <c r="H16" s="75"/>
      <c r="I16" s="75"/>
      <c r="J16" s="75"/>
      <c r="N16" s="380"/>
      <c r="O16" s="66"/>
      <c r="P16" s="66"/>
      <c r="Q16" s="66"/>
      <c r="R16" s="66"/>
      <c r="S16" s="66"/>
      <c r="T16" s="66"/>
      <c r="U16" s="66"/>
      <c r="V16" s="66"/>
      <c r="W16" s="66"/>
      <c r="X16" s="66"/>
    </row>
    <row r="17" spans="1:17" x14ac:dyDescent="0.3">
      <c r="A17" s="338"/>
      <c r="B17" s="76"/>
      <c r="C17" s="76"/>
      <c r="D17" s="76"/>
      <c r="E17" s="82"/>
      <c r="F17" s="82"/>
      <c r="G17" s="82"/>
      <c r="H17" s="82"/>
      <c r="I17" s="82"/>
      <c r="J17" s="82"/>
      <c r="N17" s="55"/>
    </row>
    <row r="18" spans="1:17" s="63" customFormat="1" ht="51.6" x14ac:dyDescent="0.3">
      <c r="A18" s="297" t="s">
        <v>337</v>
      </c>
      <c r="B18" s="59"/>
      <c r="C18" s="60">
        <v>2005</v>
      </c>
      <c r="D18" s="60">
        <v>2006</v>
      </c>
      <c r="E18" s="60">
        <v>2007</v>
      </c>
      <c r="F18" s="60">
        <v>2008</v>
      </c>
      <c r="G18" s="60">
        <v>2009</v>
      </c>
      <c r="H18" s="60">
        <v>2010</v>
      </c>
      <c r="I18" s="60">
        <v>2011</v>
      </c>
      <c r="J18" s="60">
        <v>2012</v>
      </c>
      <c r="K18" s="60">
        <v>2013</v>
      </c>
      <c r="L18" s="60">
        <v>2014</v>
      </c>
      <c r="M18" s="60">
        <v>2015</v>
      </c>
      <c r="N18" s="60">
        <v>2016</v>
      </c>
      <c r="O18" s="60">
        <v>2017</v>
      </c>
      <c r="P18" s="61">
        <v>2018</v>
      </c>
    </row>
    <row r="19" spans="1:17" x14ac:dyDescent="0.3">
      <c r="A19" s="336"/>
      <c r="B19" s="78"/>
      <c r="C19" s="41">
        <v>1.25</v>
      </c>
      <c r="D19" s="41">
        <v>1.25</v>
      </c>
      <c r="E19" s="42">
        <v>1.25</v>
      </c>
      <c r="F19" s="42">
        <v>1.25</v>
      </c>
      <c r="G19" s="42">
        <v>1.25</v>
      </c>
      <c r="H19" s="42">
        <v>1.25</v>
      </c>
      <c r="I19" s="42">
        <v>1.25</v>
      </c>
      <c r="J19" s="42">
        <v>1.25</v>
      </c>
      <c r="K19" s="43">
        <v>1.25</v>
      </c>
      <c r="L19" s="43">
        <v>1.25</v>
      </c>
      <c r="M19" s="43">
        <v>1.25</v>
      </c>
      <c r="N19" s="43">
        <v>1.25</v>
      </c>
      <c r="O19" s="43">
        <v>1.25</v>
      </c>
      <c r="P19" s="43">
        <v>1.25</v>
      </c>
      <c r="Q19" s="466"/>
    </row>
    <row r="20" spans="1:17" x14ac:dyDescent="0.3">
      <c r="A20" s="338"/>
      <c r="B20" s="76"/>
      <c r="C20" s="76"/>
      <c r="D20" s="76"/>
      <c r="E20" s="75"/>
      <c r="F20" s="75"/>
      <c r="G20" s="75"/>
      <c r="H20" s="75"/>
      <c r="I20" s="75"/>
      <c r="J20" s="75"/>
      <c r="N20" s="55"/>
    </row>
    <row r="21" spans="1:17" x14ac:dyDescent="0.3">
      <c r="A21" s="338"/>
      <c r="B21" s="76"/>
      <c r="C21" s="76"/>
      <c r="D21" s="76"/>
      <c r="E21" s="82"/>
      <c r="F21" s="82"/>
      <c r="G21" s="82"/>
      <c r="H21" s="82"/>
      <c r="I21" s="82"/>
      <c r="J21" s="82"/>
      <c r="N21" s="55"/>
    </row>
    <row r="22" spans="1:17" s="49" customFormat="1" ht="15.75" customHeight="1" x14ac:dyDescent="0.3">
      <c r="A22" s="297" t="s">
        <v>338</v>
      </c>
      <c r="B22" s="298"/>
      <c r="C22" s="50"/>
      <c r="D22" s="50"/>
      <c r="E22" s="91"/>
      <c r="F22" s="91"/>
      <c r="G22" s="91"/>
      <c r="H22" s="91"/>
      <c r="I22" s="91"/>
      <c r="J22" s="91"/>
      <c r="N22" s="89"/>
    </row>
    <row r="23" spans="1:17" s="49" customFormat="1" ht="15.75" customHeight="1" x14ac:dyDescent="0.3">
      <c r="A23" s="94">
        <v>0</v>
      </c>
      <c r="B23" s="93" t="s">
        <v>47</v>
      </c>
      <c r="C23" s="50"/>
      <c r="D23" s="50"/>
      <c r="E23" s="51"/>
      <c r="F23" s="48"/>
      <c r="G23" s="48"/>
      <c r="H23" s="48"/>
      <c r="I23" s="48"/>
      <c r="J23" s="48"/>
      <c r="N23" s="89"/>
    </row>
    <row r="24" spans="1:17" s="49" customFormat="1" ht="15.75" customHeight="1" x14ac:dyDescent="0.3">
      <c r="A24" s="339"/>
      <c r="B24" s="50"/>
      <c r="C24" s="50"/>
      <c r="D24" s="50"/>
      <c r="E24" s="51"/>
      <c r="F24" s="48"/>
      <c r="G24" s="48"/>
      <c r="H24" s="48"/>
      <c r="I24" s="48"/>
      <c r="J24" s="48"/>
      <c r="N24" s="89"/>
    </row>
    <row r="25" spans="1:17" s="49" customFormat="1" ht="15.75" customHeight="1" x14ac:dyDescent="0.3">
      <c r="A25" s="339"/>
      <c r="B25" s="50"/>
      <c r="C25" s="50"/>
      <c r="D25" s="50"/>
      <c r="E25" s="51"/>
      <c r="F25" s="48"/>
      <c r="G25" s="48"/>
      <c r="H25" s="48"/>
      <c r="I25" s="48"/>
      <c r="J25" s="48"/>
      <c r="N25" s="89"/>
    </row>
    <row r="26" spans="1:17" ht="33.6" x14ac:dyDescent="0.3">
      <c r="A26" s="297" t="s">
        <v>339</v>
      </c>
      <c r="B26" s="115" t="s">
        <v>47</v>
      </c>
      <c r="C26" s="60">
        <v>2005</v>
      </c>
      <c r="D26" s="60">
        <v>2006</v>
      </c>
      <c r="E26" s="60">
        <v>2007</v>
      </c>
      <c r="F26" s="60">
        <v>2008</v>
      </c>
      <c r="G26" s="60">
        <v>2009</v>
      </c>
      <c r="H26" s="60">
        <v>2010</v>
      </c>
      <c r="I26" s="60">
        <v>2011</v>
      </c>
      <c r="J26" s="60">
        <v>2012</v>
      </c>
      <c r="K26" s="60">
        <v>2013</v>
      </c>
      <c r="L26" s="60">
        <v>2014</v>
      </c>
      <c r="M26" s="60">
        <v>2015</v>
      </c>
      <c r="N26" s="60">
        <v>2016</v>
      </c>
      <c r="O26" s="60">
        <v>2017</v>
      </c>
      <c r="P26" s="61">
        <v>2018</v>
      </c>
    </row>
    <row r="27" spans="1:17" s="49" customFormat="1" x14ac:dyDescent="0.3">
      <c r="A27" s="340"/>
      <c r="B27" s="84"/>
      <c r="C27" s="315">
        <f t="shared" ref="C27:L27" si="0">(C3*C7*C11*C15*C19)-$A$23</f>
        <v>265721.10376000003</v>
      </c>
      <c r="D27" s="315">
        <f t="shared" si="0"/>
        <v>282818.48924000002</v>
      </c>
      <c r="E27" s="315">
        <f t="shared" si="0"/>
        <v>299915.87471999996</v>
      </c>
      <c r="F27" s="315">
        <f t="shared" si="0"/>
        <v>317013.26020000002</v>
      </c>
      <c r="G27" s="315">
        <f t="shared" si="0"/>
        <v>320344.91376999998</v>
      </c>
      <c r="H27" s="315">
        <f t="shared" si="0"/>
        <v>336737.86786499992</v>
      </c>
      <c r="I27" s="315">
        <f t="shared" si="0"/>
        <v>357503.16280000005</v>
      </c>
      <c r="J27" s="315">
        <f t="shared" si="0"/>
        <v>388478.2857236549</v>
      </c>
      <c r="K27" s="315">
        <f t="shared" si="0"/>
        <v>419453.4086473097</v>
      </c>
      <c r="L27" s="315">
        <f t="shared" si="0"/>
        <v>450428.53157096455</v>
      </c>
      <c r="M27" s="315">
        <f>(M3*M7*M11*M15*M19)-$A$23</f>
        <v>481403.6544946194</v>
      </c>
      <c r="N27" s="315">
        <f t="shared" ref="N27:P27" si="1">(N3*N7*N11*N15*N19)-$A$23</f>
        <v>512378.7774182742</v>
      </c>
      <c r="O27" s="315">
        <f t="shared" si="1"/>
        <v>543353.90034192917</v>
      </c>
      <c r="P27" s="316">
        <f t="shared" si="1"/>
        <v>574329.02326558391</v>
      </c>
    </row>
    <row r="28" spans="1:17" s="49" customFormat="1" x14ac:dyDescent="0.3">
      <c r="A28" s="341"/>
      <c r="B28" s="85"/>
      <c r="C28" s="85"/>
      <c r="D28" s="85"/>
      <c r="E28" s="86"/>
      <c r="F28" s="86"/>
      <c r="G28" s="86"/>
      <c r="H28" s="86"/>
      <c r="I28" s="86"/>
      <c r="J28" s="86"/>
      <c r="N28" s="89"/>
    </row>
    <row r="29" spans="1:17" s="49" customFormat="1" x14ac:dyDescent="0.3">
      <c r="A29" s="341"/>
      <c r="B29" s="85"/>
      <c r="C29" s="85"/>
      <c r="D29" s="85"/>
      <c r="E29" s="87"/>
      <c r="F29" s="87"/>
      <c r="G29" s="87"/>
      <c r="H29" s="87"/>
      <c r="I29" s="87"/>
      <c r="J29" s="87"/>
      <c r="N29" s="89"/>
    </row>
    <row r="30" spans="1:17" ht="33.6" x14ac:dyDescent="0.3">
      <c r="A30" s="297" t="s">
        <v>340</v>
      </c>
      <c r="B30" s="59" t="s">
        <v>48</v>
      </c>
      <c r="C30" s="60">
        <v>2005</v>
      </c>
      <c r="D30" s="60">
        <v>2006</v>
      </c>
      <c r="E30" s="60">
        <v>2007</v>
      </c>
      <c r="F30" s="60">
        <v>2008</v>
      </c>
      <c r="G30" s="60">
        <v>2009</v>
      </c>
      <c r="H30" s="60">
        <v>2010</v>
      </c>
      <c r="I30" s="60">
        <v>2011</v>
      </c>
      <c r="J30" s="60">
        <v>2012</v>
      </c>
      <c r="K30" s="60">
        <v>2013</v>
      </c>
      <c r="L30" s="60">
        <v>2014</v>
      </c>
      <c r="M30" s="60">
        <v>2015</v>
      </c>
      <c r="N30" s="60">
        <v>2016</v>
      </c>
      <c r="O30" s="60">
        <v>2017</v>
      </c>
      <c r="P30" s="61">
        <v>2018</v>
      </c>
    </row>
    <row r="31" spans="1:17" s="49" customFormat="1" x14ac:dyDescent="0.3">
      <c r="A31" s="342"/>
      <c r="B31" s="343"/>
      <c r="C31" s="315">
        <v>5.0000000000000001E-3</v>
      </c>
      <c r="D31" s="315">
        <v>5.0000000000000001E-3</v>
      </c>
      <c r="E31" s="315">
        <v>5.0000000000000001E-3</v>
      </c>
      <c r="F31" s="315">
        <v>5.0000000000000001E-3</v>
      </c>
      <c r="G31" s="315">
        <v>5.0000000000000001E-3</v>
      </c>
      <c r="H31" s="315">
        <v>5.0000000000000001E-3</v>
      </c>
      <c r="I31" s="315">
        <v>5.0000000000000001E-3</v>
      </c>
      <c r="J31" s="315">
        <v>5.0000000000000001E-3</v>
      </c>
      <c r="K31" s="315">
        <v>5.0000000000000001E-3</v>
      </c>
      <c r="L31" s="315">
        <v>5.0000000000000001E-3</v>
      </c>
      <c r="M31" s="315">
        <v>5.0000000000000001E-3</v>
      </c>
      <c r="N31" s="315">
        <v>5.0000000000000001E-3</v>
      </c>
      <c r="O31" s="315">
        <v>5.0000000000000001E-3</v>
      </c>
      <c r="P31" s="316">
        <v>5.0000000000000001E-3</v>
      </c>
    </row>
    <row r="32" spans="1:17" s="49" customFormat="1" x14ac:dyDescent="0.3">
      <c r="A32" s="344"/>
      <c r="B32" s="90"/>
      <c r="C32" s="90"/>
      <c r="D32" s="90"/>
      <c r="E32" s="86"/>
      <c r="F32" s="86"/>
      <c r="G32" s="86"/>
      <c r="H32" s="86"/>
      <c r="I32" s="86"/>
      <c r="J32" s="86"/>
      <c r="N32" s="89"/>
    </row>
    <row r="33" spans="1:16" s="49" customFormat="1" ht="15.75" customHeight="1" x14ac:dyDescent="0.3">
      <c r="A33" s="344"/>
      <c r="B33" s="89"/>
      <c r="C33" s="89"/>
      <c r="D33" s="89"/>
      <c r="E33" s="51"/>
      <c r="F33" s="51"/>
      <c r="G33" s="51"/>
      <c r="H33" s="51"/>
      <c r="I33" s="51"/>
      <c r="J33" s="51"/>
      <c r="N33" s="89"/>
    </row>
    <row r="34" spans="1:16" s="49" customFormat="1" ht="15" customHeight="1" x14ac:dyDescent="0.3">
      <c r="A34" s="345" t="s">
        <v>49</v>
      </c>
      <c r="B34" s="346"/>
      <c r="C34" s="346"/>
      <c r="D34" s="346"/>
      <c r="E34" s="51"/>
      <c r="F34" s="51"/>
      <c r="G34" s="51"/>
      <c r="H34" s="51"/>
      <c r="I34" s="51"/>
      <c r="J34" s="51"/>
      <c r="N34" s="89"/>
    </row>
    <row r="35" spans="1:16" s="49" customFormat="1" x14ac:dyDescent="0.3">
      <c r="A35" s="347">
        <f>44/28</f>
        <v>1.5714285714285714</v>
      </c>
      <c r="B35" s="85"/>
      <c r="C35" s="85"/>
      <c r="D35" s="85"/>
      <c r="E35" s="51"/>
      <c r="F35" s="51"/>
      <c r="G35" s="51"/>
      <c r="H35" s="51"/>
      <c r="I35" s="51"/>
      <c r="J35" s="51"/>
      <c r="N35" s="89"/>
    </row>
    <row r="36" spans="1:16" s="49" customFormat="1" x14ac:dyDescent="0.3">
      <c r="A36" s="97"/>
      <c r="B36" s="89"/>
      <c r="C36" s="89"/>
      <c r="D36" s="89"/>
      <c r="E36" s="51"/>
      <c r="F36" s="51"/>
      <c r="G36" s="51"/>
      <c r="H36" s="51"/>
      <c r="I36" s="51"/>
      <c r="J36" s="51"/>
      <c r="N36" s="89"/>
    </row>
    <row r="37" spans="1:16" s="49" customFormat="1" x14ac:dyDescent="0.3">
      <c r="A37" s="344"/>
      <c r="B37" s="90"/>
      <c r="C37" s="90"/>
      <c r="D37" s="90"/>
      <c r="E37" s="51"/>
      <c r="F37" s="51"/>
      <c r="G37" s="51"/>
      <c r="H37" s="51"/>
      <c r="I37" s="51"/>
      <c r="J37" s="51"/>
      <c r="N37" s="89"/>
    </row>
    <row r="38" spans="1:16" ht="48" customHeight="1" x14ac:dyDescent="0.3">
      <c r="A38" s="681" t="s">
        <v>115</v>
      </c>
      <c r="B38" s="682"/>
      <c r="C38" s="60">
        <v>2005</v>
      </c>
      <c r="D38" s="60">
        <v>2006</v>
      </c>
      <c r="E38" s="348">
        <v>2007</v>
      </c>
      <c r="F38" s="348">
        <v>2008</v>
      </c>
      <c r="G38" s="348">
        <v>2009</v>
      </c>
      <c r="H38" s="348">
        <v>2010</v>
      </c>
      <c r="I38" s="348">
        <v>2011</v>
      </c>
      <c r="J38" s="348">
        <v>2012</v>
      </c>
      <c r="K38" s="60">
        <v>2013</v>
      </c>
      <c r="L38" s="60">
        <v>2014</v>
      </c>
      <c r="M38" s="60">
        <v>2015</v>
      </c>
      <c r="N38" s="60">
        <v>2016</v>
      </c>
      <c r="O38" s="60">
        <v>2017</v>
      </c>
      <c r="P38" s="61">
        <v>2018</v>
      </c>
    </row>
    <row r="39" spans="1:16" x14ac:dyDescent="0.3">
      <c r="A39" s="328"/>
      <c r="B39" s="65"/>
      <c r="C39" s="349">
        <f t="shared" ref="C39:L39" si="2">C27*C31*$A$35/10^3</f>
        <v>2.0878086724000005</v>
      </c>
      <c r="D39" s="349">
        <f t="shared" si="2"/>
        <v>2.2221452726000002</v>
      </c>
      <c r="E39" s="349">
        <f t="shared" si="2"/>
        <v>2.3564818727999994</v>
      </c>
      <c r="F39" s="349">
        <f t="shared" si="2"/>
        <v>2.4908184730000005</v>
      </c>
      <c r="G39" s="349">
        <f t="shared" si="2"/>
        <v>2.5169957510500001</v>
      </c>
      <c r="H39" s="349">
        <f t="shared" si="2"/>
        <v>2.6457975332249992</v>
      </c>
      <c r="I39" s="349">
        <f t="shared" si="2"/>
        <v>2.8089534220000005</v>
      </c>
      <c r="J39" s="349">
        <f t="shared" si="2"/>
        <v>3.0523293878287174</v>
      </c>
      <c r="K39" s="349">
        <f t="shared" si="2"/>
        <v>3.295705353657433</v>
      </c>
      <c r="L39" s="349">
        <f t="shared" si="2"/>
        <v>3.5390813194861503</v>
      </c>
      <c r="M39" s="349">
        <f>M27*M31*$A$35/10^3</f>
        <v>3.7824572853148668</v>
      </c>
      <c r="N39" s="349">
        <f t="shared" ref="N39:P39" si="3">N27*N31*$A$35/10^3</f>
        <v>4.0258332511435837</v>
      </c>
      <c r="O39" s="349">
        <f t="shared" si="3"/>
        <v>4.2692092169722997</v>
      </c>
      <c r="P39" s="350">
        <f t="shared" si="3"/>
        <v>4.5125851828010166</v>
      </c>
    </row>
    <row r="40" spans="1:16" x14ac:dyDescent="0.3">
      <c r="A40" s="331"/>
      <c r="B40" s="69"/>
      <c r="C40" s="69"/>
      <c r="D40" s="69"/>
      <c r="E40" s="121"/>
      <c r="F40" s="121"/>
      <c r="G40" s="121"/>
      <c r="H40" s="121"/>
      <c r="I40" s="121"/>
      <c r="J40" s="121"/>
      <c r="N40" s="55"/>
    </row>
    <row r="41" spans="1:16" x14ac:dyDescent="0.3">
      <c r="N41" s="55"/>
    </row>
    <row r="42" spans="1:16" ht="47.25" customHeight="1" x14ac:dyDescent="0.3">
      <c r="A42" s="681" t="s">
        <v>113</v>
      </c>
      <c r="B42" s="682"/>
      <c r="C42" s="351">
        <v>2005</v>
      </c>
      <c r="D42" s="352">
        <v>2006</v>
      </c>
      <c r="E42" s="348">
        <v>2007</v>
      </c>
      <c r="F42" s="348">
        <v>2008</v>
      </c>
      <c r="G42" s="348">
        <v>2009</v>
      </c>
      <c r="H42" s="348">
        <v>2010</v>
      </c>
      <c r="I42" s="348">
        <v>2011</v>
      </c>
      <c r="J42" s="348">
        <v>2012</v>
      </c>
      <c r="K42" s="60">
        <v>2013</v>
      </c>
      <c r="L42" s="60">
        <v>2014</v>
      </c>
      <c r="M42" s="60">
        <v>2015</v>
      </c>
      <c r="N42" s="60">
        <v>2016</v>
      </c>
      <c r="O42" s="60">
        <v>2017</v>
      </c>
      <c r="P42" s="61">
        <v>2018</v>
      </c>
    </row>
    <row r="43" spans="1:16" x14ac:dyDescent="0.3">
      <c r="A43" s="328"/>
      <c r="B43" s="65"/>
      <c r="C43" s="118">
        <f t="shared" ref="C43:L43" si="4">C39*310</f>
        <v>647.22068844400019</v>
      </c>
      <c r="D43" s="118">
        <f t="shared" si="4"/>
        <v>688.86503450600003</v>
      </c>
      <c r="E43" s="118">
        <f t="shared" si="4"/>
        <v>730.50938056799987</v>
      </c>
      <c r="F43" s="118">
        <f t="shared" si="4"/>
        <v>772.15372663000016</v>
      </c>
      <c r="G43" s="118">
        <f t="shared" si="4"/>
        <v>780.26868282550004</v>
      </c>
      <c r="H43" s="118">
        <f t="shared" si="4"/>
        <v>820.19723529974976</v>
      </c>
      <c r="I43" s="118">
        <f t="shared" si="4"/>
        <v>870.77556082000012</v>
      </c>
      <c r="J43" s="118">
        <f t="shared" si="4"/>
        <v>946.22211022690237</v>
      </c>
      <c r="K43" s="118">
        <f t="shared" si="4"/>
        <v>1021.6686596338043</v>
      </c>
      <c r="L43" s="118">
        <f t="shared" si="4"/>
        <v>1097.1152090407065</v>
      </c>
      <c r="M43" s="118">
        <f>M39*310</f>
        <v>1172.5617584476088</v>
      </c>
      <c r="N43" s="118">
        <f t="shared" ref="N43:P43" si="5">N39*310</f>
        <v>1248.008307854511</v>
      </c>
      <c r="O43" s="118">
        <f t="shared" si="5"/>
        <v>1323.4548572614128</v>
      </c>
      <c r="P43" s="119">
        <f t="shared" si="5"/>
        <v>1398.9014066683151</v>
      </c>
    </row>
    <row r="44" spans="1:16" x14ac:dyDescent="0.3">
      <c r="E44" s="354"/>
      <c r="G44" s="354"/>
    </row>
    <row r="46" spans="1:16" x14ac:dyDescent="0.3">
      <c r="A46" s="122"/>
      <c r="C46" s="50"/>
      <c r="D46" s="50"/>
    </row>
    <row r="47" spans="1:16" x14ac:dyDescent="0.3">
      <c r="A47" s="122"/>
      <c r="C47" s="124"/>
      <c r="D47" s="124"/>
    </row>
    <row r="48" spans="1:16" x14ac:dyDescent="0.3">
      <c r="A48" s="122"/>
      <c r="C48" s="355"/>
      <c r="D48" s="355"/>
    </row>
  </sheetData>
  <mergeCells count="2">
    <mergeCell ref="A38:B38"/>
    <mergeCell ref="A42:B42"/>
  </mergeCells>
  <hyperlinks>
    <hyperlink ref="P14" r:id="rId1" display="http://www.indiaenvironmentportal.org.in/files/file/nutritional%20intake%20in%20India%202011-12.pdf" xr:uid="{00000000-0004-0000-2F00-000000000000}"/>
  </hyperlinks>
  <pageMargins left="0.25" right="0.25" top="0.75" bottom="0.75" header="0.3" footer="0.3"/>
  <pageSetup paperSize="9" scale="51" fitToHeight="0" orientation="landscape" horizontalDpi="4294967293" verticalDpi="4294967293"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rgb="FFFFC000"/>
    <pageSetUpPr fitToPage="1"/>
  </sheetPr>
  <dimension ref="A1:Z83"/>
  <sheetViews>
    <sheetView topLeftCell="A70" zoomScale="85" zoomScaleNormal="85" zoomScalePageLayoutView="70" workbookViewId="0">
      <selection activeCell="I27" sqref="I27:P27"/>
    </sheetView>
  </sheetViews>
  <sheetFormatPr defaultColWidth="8.6640625" defaultRowHeight="15.6" x14ac:dyDescent="0.3"/>
  <cols>
    <col min="1" max="1" width="41" style="57" customWidth="1"/>
    <col min="2" max="2" width="20" style="122" customWidth="1"/>
    <col min="3" max="3" width="27" style="122" customWidth="1"/>
    <col min="4" max="4" width="29.6640625" style="122" customWidth="1"/>
    <col min="5" max="5" width="25.6640625" style="122" customWidth="1"/>
    <col min="6" max="12" width="25.6640625" style="57" customWidth="1"/>
    <col min="13" max="13" width="24.6640625" style="57" bestFit="1" customWidth="1"/>
    <col min="14" max="15" width="21.6640625" style="57" customWidth="1"/>
    <col min="16" max="16" width="22" style="57" customWidth="1"/>
    <col min="17" max="17" width="18.6640625" style="57" customWidth="1"/>
    <col min="18" max="18" width="19.33203125" style="57" bestFit="1" customWidth="1"/>
    <col min="19" max="19" width="19.33203125" style="57" customWidth="1"/>
    <col min="20" max="20" width="18" style="57" customWidth="1"/>
    <col min="21" max="21" width="18.5546875" style="57" customWidth="1"/>
    <col min="22" max="22" width="18.88671875" style="57" customWidth="1"/>
    <col min="23" max="23" width="19.5546875" style="57" customWidth="1"/>
    <col min="24" max="194" width="8.6640625" style="57" customWidth="1"/>
    <col min="195" max="195" width="43.44140625" style="57" customWidth="1"/>
    <col min="196" max="202" width="18.6640625" style="57" customWidth="1"/>
    <col min="203" max="203" width="15.44140625" style="57" customWidth="1"/>
    <col min="204" max="204" width="12.33203125" style="57" customWidth="1"/>
    <col min="205" max="205" width="14.33203125" style="57" customWidth="1"/>
    <col min="206" max="206" width="12.33203125" style="57" customWidth="1"/>
    <col min="207" max="207" width="12.6640625" style="57" customWidth="1"/>
    <col min="208" max="209" width="12.44140625" style="57" customWidth="1"/>
    <col min="210" max="210" width="12.33203125" style="57" customWidth="1"/>
    <col min="211" max="216" width="11.44140625" style="57" bestFit="1" customWidth="1"/>
    <col min="217" max="217" width="13.6640625" style="57" bestFit="1" customWidth="1"/>
    <col min="218" max="222" width="11.44140625" style="57" bestFit="1" customWidth="1"/>
    <col min="223" max="223" width="11.6640625" style="57" customWidth="1"/>
    <col min="224" max="224" width="13.44140625" style="57" bestFit="1" customWidth="1"/>
    <col min="225" max="226" width="11.44140625" style="57" bestFit="1" customWidth="1"/>
    <col min="227" max="227" width="13.6640625" style="57" bestFit="1" customWidth="1"/>
    <col min="228" max="233" width="11.44140625" style="57" bestFit="1" customWidth="1"/>
    <col min="234" max="236" width="11.33203125" style="57" bestFit="1" customWidth="1"/>
    <col min="237" max="237" width="13.6640625" style="57" bestFit="1" customWidth="1"/>
    <col min="238" max="242" width="11.33203125" style="57" bestFit="1" customWidth="1"/>
    <col min="243" max="243" width="13.44140625" style="57" customWidth="1"/>
    <col min="244" max="244" width="11.33203125" style="57" bestFit="1" customWidth="1"/>
    <col min="245" max="245" width="15.33203125" style="57" customWidth="1"/>
    <col min="246" max="246" width="13.33203125" style="57" customWidth="1"/>
    <col min="247" max="247" width="15.6640625" style="57" customWidth="1"/>
    <col min="248" max="248" width="14.6640625" style="57" customWidth="1"/>
    <col min="249" max="249" width="19.33203125" style="57" customWidth="1"/>
    <col min="250" max="250" width="14" style="57" customWidth="1"/>
    <col min="251" max="251" width="15.6640625" style="57" customWidth="1"/>
    <col min="252" max="252" width="17" style="57" customWidth="1"/>
    <col min="253" max="253" width="16.33203125" style="57" customWidth="1"/>
    <col min="254" max="254" width="17.33203125" style="57" customWidth="1"/>
    <col min="255" max="16384" width="8.6640625" style="57"/>
  </cols>
  <sheetData>
    <row r="1" spans="1:22" x14ac:dyDescent="0.3">
      <c r="A1" s="55"/>
      <c r="B1" s="56"/>
      <c r="C1" s="56"/>
      <c r="D1" s="56"/>
      <c r="E1" s="56"/>
      <c r="F1" s="55"/>
      <c r="G1" s="55"/>
      <c r="H1" s="55"/>
      <c r="I1" s="55"/>
      <c r="J1" s="55"/>
      <c r="K1" s="55"/>
    </row>
    <row r="2" spans="1:22" s="63" customFormat="1" ht="16.2" x14ac:dyDescent="0.35">
      <c r="A2" s="58" t="s">
        <v>198</v>
      </c>
      <c r="B2" s="59" t="s">
        <v>154</v>
      </c>
      <c r="C2" s="60">
        <v>2005</v>
      </c>
      <c r="D2" s="60">
        <v>2006</v>
      </c>
      <c r="E2" s="60">
        <v>2007</v>
      </c>
      <c r="F2" s="60">
        <v>2008</v>
      </c>
      <c r="G2" s="60">
        <v>2009</v>
      </c>
      <c r="H2" s="60">
        <v>2010</v>
      </c>
      <c r="I2" s="60">
        <v>2011</v>
      </c>
      <c r="J2" s="60">
        <v>2012</v>
      </c>
      <c r="K2" s="60">
        <v>2013</v>
      </c>
      <c r="L2" s="60">
        <v>2014</v>
      </c>
      <c r="M2" s="60">
        <v>2015</v>
      </c>
      <c r="N2" s="60">
        <v>2016</v>
      </c>
      <c r="O2" s="60">
        <v>2017</v>
      </c>
      <c r="P2" s="61">
        <v>2018</v>
      </c>
      <c r="Q2" s="62"/>
      <c r="R2" s="62"/>
      <c r="S2" s="62"/>
    </row>
    <row r="3" spans="1:22" s="66" customFormat="1" ht="16.2" x14ac:dyDescent="0.35">
      <c r="A3" s="64"/>
      <c r="B3" s="65"/>
      <c r="C3" s="309">
        <f>'State population'!G23</f>
        <v>65259537.400000006</v>
      </c>
      <c r="D3" s="309">
        <f>'State population'!H23</f>
        <v>66487416.000000007</v>
      </c>
      <c r="E3" s="309">
        <f>'State population'!I23</f>
        <v>67715294.600000009</v>
      </c>
      <c r="F3" s="309">
        <f>'State population'!J23</f>
        <v>68943173.200000003</v>
      </c>
      <c r="G3" s="309">
        <f>'State population'!K23</f>
        <v>70171051.799999997</v>
      </c>
      <c r="H3" s="309">
        <f>'State population'!L23</f>
        <v>71398930.399999991</v>
      </c>
      <c r="I3" s="309">
        <f>'State population'!M23</f>
        <v>72626809</v>
      </c>
      <c r="J3" s="309">
        <f>'State population'!N23</f>
        <v>74104519.455525398</v>
      </c>
      <c r="K3" s="309">
        <f>'State population'!O23</f>
        <v>75582229.911050797</v>
      </c>
      <c r="L3" s="309">
        <f>'State population'!P23</f>
        <v>77059940.366576195</v>
      </c>
      <c r="M3" s="309">
        <f>'State population'!Q23</f>
        <v>78537650.822101593</v>
      </c>
      <c r="N3" s="309">
        <f>'State population'!R23</f>
        <v>80045427.698283985</v>
      </c>
      <c r="O3" s="309">
        <f>'State population'!S23</f>
        <v>81583270.995123371</v>
      </c>
      <c r="P3" s="309">
        <f>'State population'!T23</f>
        <v>83151180.712619752</v>
      </c>
      <c r="Q3" s="487"/>
      <c r="R3" s="62"/>
      <c r="S3" s="62"/>
    </row>
    <row r="4" spans="1:22" s="66" customFormat="1" ht="16.2" x14ac:dyDescent="0.35">
      <c r="A4" s="68"/>
      <c r="B4" s="69"/>
      <c r="C4" s="311"/>
      <c r="E4" s="67"/>
      <c r="F4" s="67"/>
      <c r="G4" s="67"/>
      <c r="H4" s="136"/>
      <c r="I4" s="67"/>
      <c r="J4" s="67"/>
      <c r="K4" s="67"/>
      <c r="L4" s="67"/>
      <c r="M4" s="67"/>
      <c r="N4" s="62"/>
      <c r="O4" s="62"/>
      <c r="P4" s="62"/>
      <c r="Q4" s="62"/>
      <c r="R4" s="62"/>
      <c r="S4" s="62"/>
    </row>
    <row r="5" spans="1:22" s="66" customFormat="1" ht="16.2" x14ac:dyDescent="0.35">
      <c r="A5" s="68"/>
      <c r="B5" s="69"/>
      <c r="C5" s="135"/>
      <c r="E5" s="70"/>
      <c r="F5" s="70"/>
      <c r="G5" s="71"/>
      <c r="H5" s="71"/>
      <c r="I5" s="72"/>
      <c r="J5" s="70"/>
      <c r="N5" s="62"/>
      <c r="O5" s="62"/>
      <c r="P5" s="62"/>
      <c r="Q5" s="62"/>
      <c r="R5" s="62"/>
      <c r="S5" s="62"/>
      <c r="V5" s="73"/>
    </row>
    <row r="6" spans="1:22" s="66" customFormat="1" ht="16.2" x14ac:dyDescent="0.35">
      <c r="A6" s="58" t="s">
        <v>19</v>
      </c>
      <c r="B6" s="59" t="s">
        <v>1</v>
      </c>
      <c r="C6" s="60">
        <v>2005</v>
      </c>
      <c r="D6" s="60">
        <v>2006</v>
      </c>
      <c r="E6" s="60">
        <v>2007</v>
      </c>
      <c r="F6" s="60">
        <v>2008</v>
      </c>
      <c r="G6" s="60">
        <v>2009</v>
      </c>
      <c r="H6" s="60">
        <v>2010</v>
      </c>
      <c r="I6" s="60">
        <v>2011</v>
      </c>
      <c r="J6" s="60">
        <v>2012</v>
      </c>
      <c r="K6" s="60">
        <v>2013</v>
      </c>
      <c r="L6" s="60">
        <v>2014</v>
      </c>
      <c r="M6" s="60">
        <v>2015</v>
      </c>
      <c r="N6" s="60">
        <v>2016</v>
      </c>
      <c r="O6" s="60">
        <v>2017</v>
      </c>
      <c r="P6" s="61">
        <v>2018</v>
      </c>
      <c r="Q6" s="62"/>
      <c r="R6" s="62"/>
      <c r="S6" s="62"/>
    </row>
    <row r="7" spans="1:22" s="48" customFormat="1" x14ac:dyDescent="0.3">
      <c r="A7" s="312"/>
      <c r="B7" s="313"/>
      <c r="C7" s="313">
        <f>BOD!$B$25</f>
        <v>34</v>
      </c>
      <c r="D7" s="313">
        <f>BOD!$B$25</f>
        <v>34</v>
      </c>
      <c r="E7" s="313">
        <f>BOD!$B$25</f>
        <v>34</v>
      </c>
      <c r="F7" s="313">
        <f>BOD!$B$25</f>
        <v>34</v>
      </c>
      <c r="G7" s="313">
        <f>BOD!$B$25</f>
        <v>34</v>
      </c>
      <c r="H7" s="313">
        <f>BOD!$B$25</f>
        <v>34</v>
      </c>
      <c r="I7" s="313">
        <f>BOD!$B$25</f>
        <v>34</v>
      </c>
      <c r="J7" s="313">
        <f>BOD!$B$25</f>
        <v>34</v>
      </c>
      <c r="K7" s="313">
        <f>BOD!$B$25</f>
        <v>34</v>
      </c>
      <c r="L7" s="313">
        <f>BOD!$B$25</f>
        <v>34</v>
      </c>
      <c r="M7" s="313">
        <f>BOD!$B$25</f>
        <v>34</v>
      </c>
      <c r="N7" s="313">
        <f>BOD!$B$25</f>
        <v>34</v>
      </c>
      <c r="O7" s="313">
        <f>BOD!$B$25</f>
        <v>34</v>
      </c>
      <c r="P7" s="313">
        <f>BOD!$B$25</f>
        <v>34</v>
      </c>
      <c r="Q7" s="488"/>
    </row>
    <row r="8" spans="1:22" s="66" customFormat="1" ht="16.2" x14ac:dyDescent="0.35">
      <c r="A8" s="68"/>
      <c r="B8" s="69"/>
      <c r="C8" s="69"/>
      <c r="D8" s="69"/>
      <c r="E8" s="75"/>
      <c r="F8" s="75"/>
      <c r="G8" s="75"/>
      <c r="H8" s="75"/>
      <c r="I8" s="75"/>
      <c r="J8" s="75"/>
      <c r="N8" s="62"/>
      <c r="O8" s="62"/>
      <c r="P8" s="62"/>
      <c r="Q8" s="62"/>
      <c r="R8" s="62"/>
      <c r="S8" s="62"/>
    </row>
    <row r="9" spans="1:22" s="66" customFormat="1" ht="16.2" x14ac:dyDescent="0.35">
      <c r="A9" s="68"/>
      <c r="B9" s="76"/>
      <c r="C9" s="76"/>
      <c r="D9" s="76"/>
      <c r="E9" s="70"/>
      <c r="F9" s="70"/>
      <c r="G9" s="70"/>
      <c r="H9" s="70"/>
      <c r="I9" s="70"/>
      <c r="J9" s="70"/>
      <c r="N9" s="62"/>
      <c r="O9" s="62"/>
      <c r="P9" s="62"/>
      <c r="Q9" s="62"/>
      <c r="R9" s="62"/>
      <c r="S9" s="62"/>
    </row>
    <row r="10" spans="1:22" s="63" customFormat="1" ht="30" customHeight="1" x14ac:dyDescent="0.35">
      <c r="A10" s="505" t="s">
        <v>54</v>
      </c>
      <c r="B10" s="59" t="s">
        <v>56</v>
      </c>
      <c r="C10" s="60">
        <v>2005</v>
      </c>
      <c r="D10" s="60">
        <v>2006</v>
      </c>
      <c r="E10" s="60">
        <v>2007</v>
      </c>
      <c r="F10" s="60">
        <v>2008</v>
      </c>
      <c r="G10" s="60">
        <v>2009</v>
      </c>
      <c r="H10" s="60">
        <v>2010</v>
      </c>
      <c r="I10" s="60">
        <v>2011</v>
      </c>
      <c r="J10" s="60">
        <v>2012</v>
      </c>
      <c r="K10" s="60">
        <v>2013</v>
      </c>
      <c r="L10" s="60">
        <v>2014</v>
      </c>
      <c r="M10" s="60">
        <v>2015</v>
      </c>
      <c r="N10" s="60">
        <v>2016</v>
      </c>
      <c r="O10" s="60">
        <v>2017</v>
      </c>
      <c r="P10" s="61">
        <v>2018</v>
      </c>
      <c r="Q10" s="62"/>
      <c r="R10" s="62"/>
      <c r="S10" s="62"/>
    </row>
    <row r="11" spans="1:22" ht="15.75" customHeight="1" x14ac:dyDescent="0.35">
      <c r="A11" s="77"/>
      <c r="B11" s="78"/>
      <c r="C11" s="42">
        <f>C3*C7*0.001*365</f>
        <v>809870859.13400018</v>
      </c>
      <c r="D11" s="42">
        <f>D3*D7*0.001*365</f>
        <v>825108832.56000006</v>
      </c>
      <c r="E11" s="42">
        <f>E3*E7*0.001*365</f>
        <v>840346805.98600006</v>
      </c>
      <c r="F11" s="42">
        <f>F3*F7*0.001*365</f>
        <v>855584779.41200006</v>
      </c>
      <c r="G11" s="42">
        <f t="shared" ref="G11:L11" si="0">G3*G7*0.001*365</f>
        <v>870822752.83800006</v>
      </c>
      <c r="H11" s="42">
        <f t="shared" si="0"/>
        <v>886060726.26399994</v>
      </c>
      <c r="I11" s="42">
        <f t="shared" si="0"/>
        <v>901298699.69000006</v>
      </c>
      <c r="J11" s="42">
        <f t="shared" si="0"/>
        <v>919637086.44307017</v>
      </c>
      <c r="K11" s="42">
        <f t="shared" si="0"/>
        <v>937975473.19614041</v>
      </c>
      <c r="L11" s="42">
        <f t="shared" si="0"/>
        <v>956313859.94921052</v>
      </c>
      <c r="M11" s="42">
        <f>M3*M7*0.001*365</f>
        <v>974652246.70228088</v>
      </c>
      <c r="N11" s="42">
        <f t="shared" ref="N11:O11" si="1">N3*N7*0.001*365</f>
        <v>993363757.73570418</v>
      </c>
      <c r="O11" s="42">
        <f t="shared" si="1"/>
        <v>1012448393.0494812</v>
      </c>
      <c r="P11" s="79">
        <f>P3*P7*0.001*365</f>
        <v>1031906152.6436112</v>
      </c>
      <c r="Q11" s="62"/>
      <c r="R11" s="62"/>
      <c r="S11" s="62"/>
    </row>
    <row r="12" spans="1:22" ht="15.75" customHeight="1" x14ac:dyDescent="0.35">
      <c r="A12" s="80"/>
      <c r="B12" s="76"/>
      <c r="C12" s="76"/>
      <c r="D12" s="76"/>
      <c r="E12" s="75"/>
      <c r="F12" s="75"/>
      <c r="G12" s="75"/>
      <c r="H12" s="75"/>
      <c r="I12" s="75"/>
      <c r="J12" s="75"/>
      <c r="N12" s="62"/>
      <c r="O12" s="62"/>
      <c r="P12" s="62"/>
      <c r="Q12" s="62"/>
      <c r="R12" s="62"/>
      <c r="S12" s="62"/>
    </row>
    <row r="13" spans="1:22" ht="16.2" x14ac:dyDescent="0.35">
      <c r="A13" s="80"/>
      <c r="B13" s="76"/>
      <c r="C13" s="76"/>
      <c r="D13" s="76"/>
      <c r="E13" s="75"/>
      <c r="F13" s="81"/>
      <c r="G13" s="81"/>
      <c r="H13" s="81"/>
      <c r="I13" s="81"/>
      <c r="J13" s="81"/>
      <c r="N13" s="62"/>
      <c r="O13" s="62"/>
      <c r="P13" s="62"/>
      <c r="Q13" s="62"/>
      <c r="R13" s="62"/>
      <c r="S13" s="62"/>
    </row>
    <row r="14" spans="1:22" ht="18" customHeight="1" x14ac:dyDescent="0.3">
      <c r="A14" s="58" t="s">
        <v>100</v>
      </c>
      <c r="B14" s="59" t="s">
        <v>154</v>
      </c>
      <c r="C14" s="60">
        <v>2005</v>
      </c>
      <c r="D14" s="60">
        <v>2006</v>
      </c>
      <c r="E14" s="60">
        <v>2007</v>
      </c>
      <c r="F14" s="60">
        <v>2008</v>
      </c>
      <c r="G14" s="60">
        <v>2009</v>
      </c>
      <c r="H14" s="60">
        <v>2010</v>
      </c>
      <c r="I14" s="60">
        <v>2011</v>
      </c>
      <c r="J14" s="60">
        <v>2012</v>
      </c>
      <c r="K14" s="60">
        <v>2013</v>
      </c>
      <c r="L14" s="60">
        <v>2014</v>
      </c>
      <c r="M14" s="60">
        <v>2015</v>
      </c>
      <c r="N14" s="60">
        <v>2016</v>
      </c>
      <c r="O14" s="60">
        <v>2017</v>
      </c>
      <c r="P14" s="61">
        <v>2018</v>
      </c>
    </row>
    <row r="15" spans="1:22" ht="15.75" customHeight="1" x14ac:dyDescent="0.3">
      <c r="A15" s="77"/>
      <c r="B15" s="78"/>
      <c r="C15" s="41">
        <v>1.25</v>
      </c>
      <c r="D15" s="41">
        <v>1.25</v>
      </c>
      <c r="E15" s="42">
        <v>1.25</v>
      </c>
      <c r="F15" s="42">
        <v>1.25</v>
      </c>
      <c r="G15" s="42">
        <v>1.25</v>
      </c>
      <c r="H15" s="42">
        <v>1.25</v>
      </c>
      <c r="I15" s="42">
        <v>1.25</v>
      </c>
      <c r="J15" s="42">
        <v>1.25</v>
      </c>
      <c r="K15" s="43">
        <v>1.25</v>
      </c>
      <c r="L15" s="43">
        <v>1.25</v>
      </c>
      <c r="M15" s="43">
        <v>1.25</v>
      </c>
      <c r="N15" s="43">
        <v>1.25</v>
      </c>
      <c r="O15" s="43">
        <v>1.25</v>
      </c>
      <c r="P15" s="44">
        <v>1.25</v>
      </c>
    </row>
    <row r="16" spans="1:22" ht="15.75" customHeight="1" x14ac:dyDescent="0.3">
      <c r="A16" s="80"/>
      <c r="B16" s="76"/>
      <c r="C16" s="76"/>
      <c r="D16" s="76"/>
      <c r="E16" s="75"/>
      <c r="F16" s="75"/>
      <c r="G16" s="75"/>
      <c r="H16" s="75"/>
      <c r="I16" s="75"/>
      <c r="J16" s="75"/>
    </row>
    <row r="17" spans="1:19" x14ac:dyDescent="0.3">
      <c r="A17" s="80"/>
      <c r="B17" s="76"/>
      <c r="C17" s="76"/>
      <c r="D17" s="76"/>
      <c r="E17" s="82"/>
      <c r="F17" s="82"/>
      <c r="G17" s="82"/>
      <c r="H17" s="82"/>
      <c r="I17" s="82"/>
      <c r="J17" s="82"/>
    </row>
    <row r="18" spans="1:19" s="63" customFormat="1" ht="18" x14ac:dyDescent="0.3">
      <c r="A18" s="58" t="s">
        <v>101</v>
      </c>
      <c r="B18" s="59" t="s">
        <v>154</v>
      </c>
      <c r="C18" s="60">
        <v>2005</v>
      </c>
      <c r="D18" s="60">
        <v>2006</v>
      </c>
      <c r="E18" s="60">
        <v>2007</v>
      </c>
      <c r="F18" s="60">
        <v>2008</v>
      </c>
      <c r="G18" s="60">
        <v>2009</v>
      </c>
      <c r="H18" s="60">
        <v>2010</v>
      </c>
      <c r="I18" s="60">
        <v>2011</v>
      </c>
      <c r="J18" s="60">
        <v>2012</v>
      </c>
      <c r="K18" s="60">
        <v>2013</v>
      </c>
      <c r="L18" s="60">
        <v>2014</v>
      </c>
      <c r="M18" s="60">
        <v>2015</v>
      </c>
      <c r="N18" s="60">
        <v>2016</v>
      </c>
      <c r="O18" s="60">
        <v>2017</v>
      </c>
      <c r="P18" s="61">
        <v>2018</v>
      </c>
    </row>
    <row r="19" spans="1:19" x14ac:dyDescent="0.3">
      <c r="A19" s="77"/>
      <c r="B19" s="78"/>
      <c r="C19" s="74">
        <v>1</v>
      </c>
      <c r="D19" s="74">
        <v>1</v>
      </c>
      <c r="E19" s="42">
        <v>1</v>
      </c>
      <c r="F19" s="42">
        <v>1</v>
      </c>
      <c r="G19" s="42">
        <v>1</v>
      </c>
      <c r="H19" s="42">
        <v>1</v>
      </c>
      <c r="I19" s="42">
        <v>1</v>
      </c>
      <c r="J19" s="42">
        <v>1</v>
      </c>
      <c r="K19" s="145">
        <v>1</v>
      </c>
      <c r="L19" s="145">
        <v>1</v>
      </c>
      <c r="M19" s="145">
        <v>1</v>
      </c>
      <c r="N19" s="145">
        <v>1</v>
      </c>
      <c r="O19" s="145">
        <v>1</v>
      </c>
      <c r="P19" s="146">
        <v>1</v>
      </c>
    </row>
    <row r="20" spans="1:19" x14ac:dyDescent="0.3">
      <c r="A20" s="80"/>
      <c r="B20" s="76"/>
      <c r="C20" s="76"/>
      <c r="D20" s="76"/>
      <c r="E20" s="75"/>
      <c r="F20" s="75"/>
      <c r="G20" s="75"/>
      <c r="H20" s="75"/>
      <c r="I20" s="75"/>
      <c r="J20" s="75"/>
    </row>
    <row r="21" spans="1:19" x14ac:dyDescent="0.3">
      <c r="A21" s="80"/>
      <c r="B21" s="76"/>
      <c r="C21" s="76"/>
      <c r="D21" s="76"/>
      <c r="E21" s="82"/>
      <c r="F21" s="82"/>
      <c r="G21" s="82"/>
      <c r="H21" s="82"/>
      <c r="I21" s="82"/>
      <c r="J21" s="82"/>
    </row>
    <row r="22" spans="1:19" ht="18" x14ac:dyDescent="0.3">
      <c r="A22" s="505" t="s">
        <v>188</v>
      </c>
      <c r="B22" s="59" t="s">
        <v>56</v>
      </c>
      <c r="C22" s="60">
        <v>2005</v>
      </c>
      <c r="D22" s="60">
        <v>2006</v>
      </c>
      <c r="E22" s="60">
        <v>2007</v>
      </c>
      <c r="F22" s="60">
        <v>2008</v>
      </c>
      <c r="G22" s="60">
        <v>2009</v>
      </c>
      <c r="H22" s="60">
        <v>2010</v>
      </c>
      <c r="I22" s="60">
        <v>2011</v>
      </c>
      <c r="J22" s="60">
        <v>2012</v>
      </c>
      <c r="K22" s="60">
        <v>2013</v>
      </c>
      <c r="L22" s="60">
        <v>2014</v>
      </c>
      <c r="M22" s="60">
        <v>2015</v>
      </c>
      <c r="N22" s="60">
        <v>2016</v>
      </c>
      <c r="O22" s="60">
        <v>2017</v>
      </c>
      <c r="P22" s="61">
        <v>2018</v>
      </c>
      <c r="Q22" s="63"/>
      <c r="R22" s="63"/>
      <c r="S22" s="63"/>
    </row>
    <row r="23" spans="1:19" s="49" customFormat="1" x14ac:dyDescent="0.3">
      <c r="A23" s="83"/>
      <c r="B23" s="84"/>
      <c r="C23" s="315">
        <f>C11*'Urban_degree of utilization'!$Y$28*C15</f>
        <v>117547374.94234782</v>
      </c>
      <c r="D23" s="315">
        <f>D11*'Urban_degree of utilization'!$Y$28*D15</f>
        <v>119759065.55383971</v>
      </c>
      <c r="E23" s="315">
        <f>E11*'Urban_degree of utilization'!$Y$28*E15</f>
        <v>121970756.16533162</v>
      </c>
      <c r="F23" s="315">
        <f>F11*'Urban_degree of utilization'!$Y$28*F15</f>
        <v>124182446.77682354</v>
      </c>
      <c r="G23" s="315">
        <f>G11*'Urban_degree of utilization'!$Y$28*G15</f>
        <v>126394137.38831544</v>
      </c>
      <c r="H23" s="315">
        <f>H11*'Urban_degree of utilization'!$Y$28*H15</f>
        <v>128605827.99980733</v>
      </c>
      <c r="I23" s="315">
        <f>I11*'Urban_degree of utilization'!$P$28*I15</f>
        <v>227577921.67172503</v>
      </c>
      <c r="J23" s="315">
        <f>J11*'Urban_degree of utilization'!$P$28*J15</f>
        <v>232208364.32687524</v>
      </c>
      <c r="K23" s="315">
        <f>K11*'Urban_degree of utilization'!$P$28*K15</f>
        <v>236838806.98202547</v>
      </c>
      <c r="L23" s="315">
        <f>L11*'Urban_degree of utilization'!$P$28*L15</f>
        <v>241469249.63717568</v>
      </c>
      <c r="M23" s="315">
        <f>M11*'Urban_degree of utilization'!$P$28*M15</f>
        <v>246099692.29232594</v>
      </c>
      <c r="N23" s="315">
        <f>N11*'Urban_degree of utilization'!$P$28*N15</f>
        <v>250824348.82826534</v>
      </c>
      <c r="O23" s="315">
        <f>O11*'Urban_degree of utilization'!$P$28*O15</f>
        <v>255643219.24499398</v>
      </c>
      <c r="P23" s="315">
        <f>P11*'Urban_degree of utilization'!$P$28*P15</f>
        <v>260556303.54251182</v>
      </c>
      <c r="Q23" s="489"/>
      <c r="R23" s="63"/>
      <c r="S23" s="63"/>
    </row>
    <row r="24" spans="1:19" s="49" customFormat="1" x14ac:dyDescent="0.3">
      <c r="A24" s="46"/>
      <c r="B24" s="85"/>
      <c r="C24" s="317"/>
      <c r="D24" s="85"/>
      <c r="E24" s="86"/>
      <c r="F24" s="86"/>
      <c r="G24" s="86"/>
      <c r="H24" s="86"/>
      <c r="I24" s="86"/>
      <c r="J24" s="86"/>
      <c r="N24" s="63"/>
      <c r="O24" s="63"/>
      <c r="P24" s="63"/>
      <c r="Q24" s="63"/>
      <c r="R24" s="63"/>
      <c r="S24" s="63"/>
    </row>
    <row r="25" spans="1:19" s="49" customFormat="1" x14ac:dyDescent="0.3">
      <c r="A25" s="46"/>
      <c r="B25" s="85"/>
      <c r="C25" s="85"/>
      <c r="D25" s="85"/>
      <c r="E25" s="87"/>
      <c r="F25" s="87"/>
      <c r="G25" s="87"/>
      <c r="H25" s="87"/>
      <c r="I25" s="87"/>
      <c r="J25" s="87"/>
      <c r="N25" s="63"/>
      <c r="O25" s="63"/>
      <c r="P25" s="63"/>
      <c r="Q25" s="63"/>
      <c r="R25" s="63"/>
      <c r="S25" s="63"/>
    </row>
    <row r="26" spans="1:19" ht="18" x14ac:dyDescent="0.3">
      <c r="A26" s="505" t="s">
        <v>189</v>
      </c>
      <c r="B26" s="59" t="s">
        <v>56</v>
      </c>
      <c r="C26" s="60">
        <v>2005</v>
      </c>
      <c r="D26" s="60">
        <v>2006</v>
      </c>
      <c r="E26" s="60">
        <v>2007</v>
      </c>
      <c r="F26" s="60">
        <v>2008</v>
      </c>
      <c r="G26" s="60">
        <v>2009</v>
      </c>
      <c r="H26" s="60">
        <v>2010</v>
      </c>
      <c r="I26" s="60">
        <v>2011</v>
      </c>
      <c r="J26" s="60">
        <v>2012</v>
      </c>
      <c r="K26" s="60">
        <v>2013</v>
      </c>
      <c r="L26" s="60">
        <v>2014</v>
      </c>
      <c r="M26" s="60">
        <v>2015</v>
      </c>
      <c r="N26" s="60">
        <v>2016</v>
      </c>
      <c r="O26" s="60">
        <v>2017</v>
      </c>
      <c r="P26" s="61">
        <v>2018</v>
      </c>
      <c r="Q26" s="63"/>
      <c r="R26" s="63"/>
      <c r="S26" s="63"/>
    </row>
    <row r="27" spans="1:19" s="49" customFormat="1" x14ac:dyDescent="0.3">
      <c r="A27" s="88"/>
      <c r="B27" s="84"/>
      <c r="C27" s="315">
        <f>C11*C19*(1-'Urban_degree of utilization'!$Y$28)</f>
        <v>715832959.1801219</v>
      </c>
      <c r="D27" s="315">
        <f>D11*D19*(1-'Urban_degree of utilization'!$Y$28)</f>
        <v>729301580.11692834</v>
      </c>
      <c r="E27" s="315">
        <f>E11*E19*(1-'Urban_degree of utilization'!$Y$28)</f>
        <v>742770201.05373478</v>
      </c>
      <c r="F27" s="315">
        <f>F11*F19*(1-'Urban_degree of utilization'!$Y$28)</f>
        <v>756238821.99054122</v>
      </c>
      <c r="G27" s="315">
        <f>G11*G19*(1-'Urban_degree of utilization'!$Y$28)</f>
        <v>769707442.92734778</v>
      </c>
      <c r="H27" s="315">
        <f>H11*H19*(1-'Urban_degree of utilization'!$Y$28)</f>
        <v>783176063.8641541</v>
      </c>
      <c r="I27" s="315">
        <f>I11*I19*(1-'Urban_degree of utilization'!$P$28)</f>
        <v>719236362.35262012</v>
      </c>
      <c r="J27" s="315">
        <f>J11*J19*(1-'Urban_degree of utilization'!$P$28)</f>
        <v>733870394.98157001</v>
      </c>
      <c r="K27" s="315">
        <f>K11*K19*(1-'Urban_degree of utilization'!$P$28)</f>
        <v>748504427.61052012</v>
      </c>
      <c r="L27" s="315">
        <f>L11*L19*(1-'Urban_degree of utilization'!$P$28)</f>
        <v>763138460.23947001</v>
      </c>
      <c r="M27" s="315">
        <f>M11*M19*(1-'Urban_degree of utilization'!$P$28)</f>
        <v>777772492.86842012</v>
      </c>
      <c r="N27" s="315">
        <f>N11*N19*(1-'Urban_degree of utilization'!$P$28)</f>
        <v>792704278.67309201</v>
      </c>
      <c r="O27" s="315">
        <f>O11*O19*(1-'Urban_degree of utilization'!$P$28)</f>
        <v>807933817.65348601</v>
      </c>
      <c r="P27" s="315">
        <f>P11*P19*(1-'Urban_degree of utilization'!$P$28)</f>
        <v>823461109.80960178</v>
      </c>
      <c r="Q27" s="489"/>
      <c r="R27" s="63"/>
      <c r="S27" s="63"/>
    </row>
    <row r="28" spans="1:19" s="49" customFormat="1" x14ac:dyDescent="0.3">
      <c r="A28" s="89"/>
      <c r="B28" s="90"/>
      <c r="C28" s="317"/>
      <c r="D28" s="90"/>
      <c r="E28" s="86"/>
      <c r="F28" s="86"/>
      <c r="G28" s="86"/>
      <c r="H28" s="86"/>
      <c r="I28" s="86"/>
      <c r="J28" s="86"/>
      <c r="N28" s="63"/>
      <c r="O28" s="63"/>
      <c r="P28" s="63"/>
      <c r="Q28" s="63"/>
      <c r="R28" s="63"/>
      <c r="S28" s="63"/>
    </row>
    <row r="29" spans="1:19" s="49" customFormat="1" x14ac:dyDescent="0.3">
      <c r="A29" s="89"/>
      <c r="B29" s="90"/>
      <c r="C29" s="90"/>
      <c r="D29" s="90"/>
      <c r="E29" s="51"/>
      <c r="F29" s="51"/>
      <c r="G29" s="51"/>
      <c r="H29" s="51"/>
      <c r="I29" s="51"/>
      <c r="J29" s="51"/>
      <c r="O29" s="137"/>
    </row>
    <row r="30" spans="1:19" s="49" customFormat="1" ht="15.75" customHeight="1" x14ac:dyDescent="0.3">
      <c r="A30" s="505" t="s">
        <v>102</v>
      </c>
      <c r="B30" s="506"/>
      <c r="C30" s="89"/>
      <c r="D30" s="89"/>
      <c r="E30" s="91"/>
      <c r="F30" s="91"/>
      <c r="G30" s="91"/>
      <c r="H30" s="91"/>
      <c r="I30" s="91"/>
      <c r="J30" s="91"/>
      <c r="L30" s="63"/>
      <c r="M30" s="63"/>
      <c r="N30" s="63"/>
      <c r="O30" s="63"/>
      <c r="P30" s="63"/>
      <c r="Q30" s="63"/>
      <c r="R30" s="63"/>
      <c r="S30" s="63"/>
    </row>
    <row r="31" spans="1:19" s="49" customFormat="1" ht="15.75" customHeight="1" x14ac:dyDescent="0.3">
      <c r="A31" s="92">
        <v>0.6</v>
      </c>
      <c r="B31" s="93" t="s">
        <v>12</v>
      </c>
      <c r="C31" s="50"/>
      <c r="D31" s="50"/>
      <c r="E31" s="51"/>
      <c r="F31" s="48"/>
      <c r="G31" s="48"/>
      <c r="H31" s="48"/>
      <c r="I31" s="48"/>
      <c r="J31" s="48"/>
      <c r="L31" s="63"/>
      <c r="M31" s="63"/>
      <c r="N31" s="63"/>
      <c r="O31" s="63"/>
      <c r="P31" s="63"/>
      <c r="Q31" s="63"/>
      <c r="R31" s="63"/>
      <c r="S31" s="63"/>
    </row>
    <row r="32" spans="1:19" s="49" customFormat="1" ht="15.75" customHeight="1" x14ac:dyDescent="0.3">
      <c r="A32" s="89"/>
      <c r="B32" s="89"/>
      <c r="C32" s="89"/>
      <c r="D32" s="89"/>
      <c r="E32" s="51"/>
      <c r="F32" s="51"/>
      <c r="G32" s="51"/>
      <c r="H32" s="51"/>
      <c r="I32" s="51"/>
      <c r="J32" s="51"/>
      <c r="L32" s="63"/>
      <c r="M32" s="63"/>
      <c r="N32" s="63"/>
      <c r="O32" s="63"/>
      <c r="P32" s="63"/>
      <c r="Q32" s="63"/>
      <c r="R32" s="63"/>
      <c r="S32" s="63"/>
    </row>
    <row r="33" spans="1:26" s="49" customFormat="1" ht="15.75" customHeight="1" x14ac:dyDescent="0.3">
      <c r="A33" s="671" t="s">
        <v>18</v>
      </c>
      <c r="B33" s="672"/>
      <c r="C33" s="89"/>
      <c r="D33" s="89"/>
      <c r="E33" s="51"/>
      <c r="F33" s="51"/>
      <c r="G33" s="51"/>
      <c r="H33" s="51"/>
      <c r="I33" s="51"/>
      <c r="J33" s="51"/>
      <c r="L33" s="63"/>
      <c r="M33" s="63"/>
      <c r="N33" s="63"/>
      <c r="O33" s="63"/>
      <c r="P33" s="63"/>
      <c r="Q33" s="63"/>
      <c r="R33" s="63"/>
      <c r="S33" s="63"/>
    </row>
    <row r="34" spans="1:26" s="49" customFormat="1" x14ac:dyDescent="0.3">
      <c r="A34" s="94">
        <v>0</v>
      </c>
      <c r="B34" s="95" t="s">
        <v>17</v>
      </c>
      <c r="C34" s="90"/>
      <c r="D34" s="96"/>
      <c r="E34" s="51"/>
      <c r="F34" s="51"/>
      <c r="G34" s="51"/>
      <c r="H34" s="51"/>
      <c r="I34" s="51"/>
      <c r="J34" s="51"/>
      <c r="L34" s="63"/>
      <c r="M34" s="63"/>
      <c r="N34" s="63"/>
      <c r="O34" s="63"/>
      <c r="P34" s="63"/>
      <c r="Q34" s="63"/>
      <c r="R34" s="63"/>
      <c r="S34" s="63"/>
    </row>
    <row r="35" spans="1:26" s="49" customFormat="1" ht="16.2" thickBot="1" x14ac:dyDescent="0.35">
      <c r="A35" s="97"/>
      <c r="B35" s="89"/>
      <c r="C35" s="89"/>
      <c r="D35" s="89"/>
      <c r="E35" s="51"/>
      <c r="F35" s="51"/>
      <c r="G35" s="51"/>
      <c r="H35" s="51"/>
      <c r="I35" s="51"/>
      <c r="J35" s="51"/>
    </row>
    <row r="36" spans="1:26" s="49" customFormat="1" x14ac:dyDescent="0.3">
      <c r="A36" s="515" t="s">
        <v>10</v>
      </c>
      <c r="B36" s="99"/>
      <c r="C36" s="90"/>
      <c r="D36" s="90"/>
      <c r="E36" s="51"/>
      <c r="F36" s="51"/>
      <c r="G36" s="51"/>
      <c r="H36" s="51"/>
      <c r="I36" s="51"/>
      <c r="J36" s="51"/>
    </row>
    <row r="37" spans="1:26" s="49" customFormat="1" x14ac:dyDescent="0.3">
      <c r="A37" s="100" t="s">
        <v>2</v>
      </c>
      <c r="B37" s="101" t="s">
        <v>11</v>
      </c>
      <c r="C37" s="89"/>
      <c r="D37" s="89"/>
      <c r="E37" s="51"/>
      <c r="F37" s="51"/>
      <c r="G37" s="51"/>
      <c r="H37" s="51"/>
      <c r="I37" s="51"/>
      <c r="J37" s="51"/>
    </row>
    <row r="38" spans="1:26" s="49" customFormat="1" x14ac:dyDescent="0.3">
      <c r="A38" s="52" t="s">
        <v>3</v>
      </c>
      <c r="B38" s="102">
        <v>0.8</v>
      </c>
      <c r="C38" s="103"/>
      <c r="D38" s="103"/>
      <c r="E38" s="51"/>
      <c r="F38" s="51"/>
      <c r="G38" s="51"/>
      <c r="H38" s="51"/>
      <c r="I38" s="51"/>
      <c r="J38" s="51"/>
    </row>
    <row r="39" spans="1:26" s="49" customFormat="1" ht="46.8" x14ac:dyDescent="0.3">
      <c r="A39" s="52" t="s">
        <v>4</v>
      </c>
      <c r="B39" s="104">
        <v>0.3</v>
      </c>
      <c r="C39" s="103"/>
      <c r="D39" s="103"/>
      <c r="E39" s="51"/>
      <c r="F39" s="51"/>
      <c r="G39" s="51"/>
      <c r="H39" s="51"/>
      <c r="I39" s="51"/>
      <c r="J39" s="51"/>
    </row>
    <row r="40" spans="1:26" s="49" customFormat="1" ht="31.2" x14ac:dyDescent="0.3">
      <c r="A40" s="52" t="s">
        <v>96</v>
      </c>
      <c r="B40" s="104">
        <v>0</v>
      </c>
      <c r="C40" s="103"/>
      <c r="D40" s="103"/>
      <c r="E40" s="51"/>
      <c r="F40" s="51"/>
      <c r="G40" s="51"/>
      <c r="H40" s="51"/>
      <c r="I40" s="51"/>
      <c r="J40" s="51"/>
    </row>
    <row r="41" spans="1:26" s="49" customFormat="1" x14ac:dyDescent="0.3">
      <c r="A41" s="52" t="s">
        <v>5</v>
      </c>
      <c r="B41" s="102">
        <v>0.5</v>
      </c>
      <c r="C41" s="103"/>
      <c r="D41" s="103"/>
      <c r="E41" s="51"/>
      <c r="F41" s="51"/>
      <c r="G41" s="51"/>
      <c r="H41" s="51"/>
      <c r="I41" s="51"/>
      <c r="J41" s="51"/>
    </row>
    <row r="42" spans="1:26" s="49" customFormat="1" x14ac:dyDescent="0.3">
      <c r="A42" s="52" t="s">
        <v>6</v>
      </c>
      <c r="B42" s="102">
        <v>0.1</v>
      </c>
      <c r="C42" s="103"/>
      <c r="D42" s="103"/>
      <c r="E42" s="51"/>
      <c r="F42" s="51"/>
      <c r="G42" s="51"/>
      <c r="H42" s="51"/>
      <c r="I42" s="51"/>
      <c r="J42" s="51"/>
    </row>
    <row r="43" spans="1:26" s="49" customFormat="1" x14ac:dyDescent="0.3">
      <c r="A43" s="52" t="s">
        <v>7</v>
      </c>
      <c r="B43" s="102">
        <v>0</v>
      </c>
      <c r="C43" s="103"/>
      <c r="D43" s="103"/>
      <c r="E43" s="51"/>
      <c r="F43" s="51"/>
      <c r="G43" s="51"/>
      <c r="H43" s="51"/>
      <c r="I43" s="51"/>
      <c r="J43" s="51"/>
    </row>
    <row r="44" spans="1:26" s="49" customFormat="1" x14ac:dyDescent="0.3">
      <c r="A44" s="52" t="s">
        <v>8</v>
      </c>
      <c r="B44" s="102">
        <v>0.5</v>
      </c>
      <c r="C44" s="103"/>
      <c r="D44" s="103"/>
      <c r="E44" s="51"/>
      <c r="F44" s="51"/>
      <c r="G44" s="51"/>
      <c r="H44" s="51"/>
      <c r="I44" s="51"/>
      <c r="J44" s="51"/>
    </row>
    <row r="45" spans="1:26" s="49" customFormat="1" ht="31.2" x14ac:dyDescent="0.3">
      <c r="A45" s="53" t="s">
        <v>99</v>
      </c>
      <c r="B45" s="105">
        <v>0.5</v>
      </c>
      <c r="C45" s="103"/>
      <c r="D45" s="103"/>
      <c r="E45" s="51"/>
      <c r="F45" s="51"/>
      <c r="G45" s="51"/>
      <c r="H45" s="51"/>
      <c r="I45" s="51"/>
      <c r="J45" s="51"/>
    </row>
    <row r="46" spans="1:26" s="49" customFormat="1" ht="47.4" thickBot="1" x14ac:dyDescent="0.35">
      <c r="A46" s="54" t="s">
        <v>9</v>
      </c>
      <c r="B46" s="106">
        <v>0.1</v>
      </c>
      <c r="C46" s="103"/>
      <c r="D46" s="103"/>
      <c r="E46" s="51"/>
      <c r="F46" s="51"/>
      <c r="G46" s="51"/>
      <c r="H46" s="51"/>
      <c r="I46" s="51"/>
      <c r="J46" s="51"/>
    </row>
    <row r="47" spans="1:26" s="49" customFormat="1" ht="16.2" thickBot="1" x14ac:dyDescent="0.35">
      <c r="A47" s="107"/>
      <c r="B47" s="108"/>
      <c r="C47" s="108"/>
      <c r="D47" s="108"/>
      <c r="E47" s="108"/>
      <c r="F47" s="108"/>
      <c r="G47" s="51"/>
      <c r="H47" s="51"/>
      <c r="I47" s="51"/>
      <c r="J47" s="51"/>
      <c r="K47" s="51"/>
      <c r="L47" s="51"/>
    </row>
    <row r="48" spans="1:26" s="49" customFormat="1" ht="45.75" customHeight="1" thickBot="1" x14ac:dyDescent="0.35">
      <c r="A48" s="673" t="s">
        <v>255</v>
      </c>
      <c r="B48" s="674"/>
      <c r="C48" s="674"/>
      <c r="D48" s="675"/>
      <c r="E48" s="125"/>
      <c r="F48" s="125"/>
      <c r="G48" s="125"/>
      <c r="H48" s="125"/>
      <c r="I48" s="51"/>
      <c r="J48" s="51"/>
      <c r="K48" s="51"/>
      <c r="L48" s="51"/>
      <c r="N48" s="51"/>
      <c r="O48" s="51"/>
      <c r="P48" s="51"/>
      <c r="Q48" s="51"/>
      <c r="R48" s="51"/>
      <c r="S48" s="51"/>
      <c r="T48" s="51"/>
      <c r="U48" s="51"/>
      <c r="V48" s="51"/>
      <c r="W48" s="51"/>
      <c r="X48" s="51"/>
      <c r="Y48" s="51"/>
      <c r="Z48" s="51"/>
    </row>
    <row r="49" spans="1:26" s="49" customFormat="1" ht="62.4" x14ac:dyDescent="0.3">
      <c r="A49" s="126" t="s">
        <v>57</v>
      </c>
      <c r="B49" s="127" t="s">
        <v>61</v>
      </c>
      <c r="C49" s="502" t="s">
        <v>174</v>
      </c>
      <c r="D49" s="148" t="s">
        <v>175</v>
      </c>
      <c r="F49" s="51"/>
      <c r="G49" s="51"/>
      <c r="H49" s="51"/>
      <c r="I49" s="51"/>
      <c r="J49" s="51"/>
      <c r="K49" s="51"/>
      <c r="L49" s="51"/>
      <c r="N49" s="51"/>
      <c r="O49" s="51"/>
      <c r="P49" s="51"/>
      <c r="Q49" s="51"/>
      <c r="R49" s="51"/>
      <c r="S49" s="51"/>
      <c r="T49" s="51"/>
      <c r="U49" s="51"/>
      <c r="V49" s="51"/>
      <c r="W49" s="51"/>
      <c r="X49" s="51"/>
      <c r="Y49" s="51"/>
      <c r="Z49" s="51"/>
    </row>
    <row r="50" spans="1:26" s="49" customFormat="1" x14ac:dyDescent="0.3">
      <c r="A50" s="676" t="s">
        <v>173</v>
      </c>
      <c r="B50" s="110" t="s">
        <v>58</v>
      </c>
      <c r="C50" s="318">
        <f>'Urban_degree of utilization'!$Z$28</f>
        <v>0.28798741258741256</v>
      </c>
      <c r="D50" s="319">
        <f>'Urban_degree of utilization'!$S$28</f>
        <v>0.501</v>
      </c>
      <c r="F50" s="51"/>
      <c r="G50" s="51"/>
      <c r="H50" s="51"/>
      <c r="I50" s="51"/>
      <c r="J50" s="51"/>
      <c r="K50" s="51"/>
      <c r="L50" s="51"/>
      <c r="N50" s="51"/>
      <c r="O50" s="51"/>
      <c r="P50" s="51"/>
      <c r="Q50" s="51"/>
      <c r="R50" s="51"/>
      <c r="S50" s="51"/>
      <c r="T50" s="51"/>
      <c r="U50" s="51"/>
      <c r="V50" s="51"/>
      <c r="W50" s="51"/>
      <c r="X50" s="51"/>
      <c r="Y50" s="51"/>
      <c r="Z50" s="51"/>
    </row>
    <row r="51" spans="1:26" s="49" customFormat="1" x14ac:dyDescent="0.3">
      <c r="A51" s="676"/>
      <c r="B51" s="110" t="s">
        <v>59</v>
      </c>
      <c r="C51" s="318">
        <f>'Urban_degree of utilization'!$AB$28</f>
        <v>0.11899999999999999</v>
      </c>
      <c r="D51" s="319">
        <f>'Urban_degree of utilization'!$Q$28</f>
        <v>1.6E-2</v>
      </c>
      <c r="F51" s="51"/>
      <c r="G51" s="51"/>
      <c r="H51" s="51"/>
      <c r="I51" s="51"/>
      <c r="J51" s="51"/>
      <c r="K51" s="51"/>
      <c r="L51" s="51"/>
      <c r="N51" s="51"/>
      <c r="O51" s="51"/>
      <c r="P51" s="51"/>
      <c r="Q51" s="51"/>
      <c r="R51" s="51"/>
      <c r="S51" s="51"/>
      <c r="T51" s="51"/>
      <c r="U51" s="51"/>
      <c r="V51" s="51"/>
      <c r="W51" s="51"/>
      <c r="X51" s="51"/>
      <c r="Y51" s="51"/>
      <c r="Z51" s="51"/>
    </row>
    <row r="52" spans="1:26" s="49" customFormat="1" x14ac:dyDescent="0.3">
      <c r="A52" s="676"/>
      <c r="B52" s="110" t="s">
        <v>98</v>
      </c>
      <c r="C52" s="318">
        <f>'Urban_degree of utilization'!$AD$28</f>
        <v>4.1313953488372093E-2</v>
      </c>
      <c r="D52" s="319">
        <f>'Urban_degree of utilization'!$R$28</f>
        <v>3.3000000000000002E-2</v>
      </c>
      <c r="F52" s="51"/>
      <c r="G52" s="51"/>
      <c r="H52" s="51"/>
      <c r="I52" s="51"/>
      <c r="J52" s="51"/>
      <c r="K52" s="51"/>
      <c r="L52" s="51"/>
      <c r="N52" s="51"/>
      <c r="O52" s="51"/>
      <c r="P52" s="51"/>
      <c r="Q52" s="51"/>
      <c r="R52" s="51"/>
      <c r="S52" s="51"/>
      <c r="T52" s="51"/>
      <c r="U52" s="51"/>
      <c r="V52" s="51"/>
      <c r="W52" s="51"/>
      <c r="X52" s="51"/>
      <c r="Y52" s="51"/>
      <c r="Z52" s="51"/>
    </row>
    <row r="53" spans="1:26" s="49" customFormat="1" x14ac:dyDescent="0.3">
      <c r="A53" s="676"/>
      <c r="B53" s="110" t="s">
        <v>60</v>
      </c>
      <c r="C53" s="318">
        <f>'Urban_degree of utilization'!$Y$28</f>
        <v>0.1161146853146853</v>
      </c>
      <c r="D53" s="319">
        <f>'Urban_degree of utilization'!$P$28</f>
        <v>0.20200000000000001</v>
      </c>
      <c r="F53" s="51"/>
      <c r="G53" s="51"/>
      <c r="H53" s="51"/>
      <c r="I53" s="51"/>
      <c r="J53" s="51"/>
      <c r="K53" s="51"/>
      <c r="L53" s="51"/>
      <c r="N53" s="51"/>
      <c r="O53" s="51"/>
      <c r="P53" s="51"/>
      <c r="Q53" s="51"/>
      <c r="R53" s="51"/>
      <c r="S53" s="51"/>
      <c r="T53" s="51"/>
      <c r="U53" s="51"/>
      <c r="V53" s="51"/>
      <c r="W53" s="51"/>
      <c r="X53" s="51"/>
      <c r="Y53" s="51"/>
      <c r="Z53" s="51"/>
    </row>
    <row r="54" spans="1:26" s="49" customFormat="1" ht="15.75" customHeight="1" thickBot="1" x14ac:dyDescent="0.35">
      <c r="A54" s="677"/>
      <c r="B54" s="149" t="s">
        <v>134</v>
      </c>
      <c r="C54" s="320">
        <f>'Urban_degree of utilization'!$AF$28</f>
        <v>0.43558394860953009</v>
      </c>
      <c r="D54" s="321">
        <f>'Urban_degree of utilization'!$T$28</f>
        <v>0.248</v>
      </c>
      <c r="F54" s="51"/>
      <c r="G54" s="51"/>
      <c r="H54" s="51"/>
      <c r="I54" s="51"/>
      <c r="J54" s="51"/>
      <c r="K54" s="51"/>
      <c r="L54" s="51"/>
      <c r="N54" s="51"/>
      <c r="O54" s="51"/>
      <c r="P54" s="51"/>
      <c r="Q54" s="51"/>
      <c r="R54" s="51"/>
      <c r="S54" s="51"/>
      <c r="T54" s="51"/>
      <c r="U54" s="51"/>
      <c r="V54" s="51"/>
      <c r="W54" s="51"/>
      <c r="X54" s="51"/>
      <c r="Y54" s="51"/>
      <c r="Z54" s="51"/>
    </row>
    <row r="55" spans="1:26" s="49" customFormat="1" x14ac:dyDescent="0.3">
      <c r="A55" s="507"/>
      <c r="B55" s="110"/>
      <c r="C55" s="132"/>
      <c r="F55" s="51"/>
      <c r="G55" s="51"/>
      <c r="H55" s="51"/>
      <c r="I55" s="51"/>
      <c r="J55" s="51"/>
      <c r="K55" s="51"/>
      <c r="L55" s="51"/>
      <c r="N55" s="51"/>
      <c r="O55" s="51"/>
      <c r="P55" s="51"/>
      <c r="Q55" s="51"/>
      <c r="R55" s="51"/>
      <c r="S55" s="51"/>
      <c r="T55" s="51"/>
      <c r="U55" s="51"/>
      <c r="V55" s="51"/>
      <c r="W55" s="51"/>
      <c r="X55" s="51"/>
      <c r="Y55" s="51"/>
      <c r="Z55" s="51"/>
    </row>
    <row r="56" spans="1:26" s="49" customFormat="1" ht="16.2" thickBot="1" x14ac:dyDescent="0.35">
      <c r="A56" s="110"/>
      <c r="B56" s="132"/>
      <c r="D56" s="134"/>
      <c r="F56" s="110"/>
      <c r="G56" s="111"/>
      <c r="H56" s="112"/>
      <c r="I56" s="51"/>
      <c r="J56" s="51"/>
      <c r="K56" s="51"/>
      <c r="L56" s="51"/>
    </row>
    <row r="57" spans="1:26" s="49" customFormat="1" ht="48" customHeight="1" x14ac:dyDescent="0.3">
      <c r="A57" s="143" t="s">
        <v>256</v>
      </c>
      <c r="B57" s="502" t="s">
        <v>107</v>
      </c>
      <c r="C57" s="144" t="s">
        <v>108</v>
      </c>
      <c r="D57" s="134"/>
      <c r="F57" s="110"/>
      <c r="G57" s="111"/>
      <c r="H57" s="112"/>
      <c r="I57" s="51"/>
      <c r="J57" s="51"/>
      <c r="K57" s="51"/>
      <c r="L57" s="51"/>
    </row>
    <row r="58" spans="1:26" s="49" customFormat="1" ht="16.2" thickBot="1" x14ac:dyDescent="0.35">
      <c r="A58" s="142" t="s">
        <v>109</v>
      </c>
      <c r="B58" s="322">
        <f>Population!$E$24</f>
        <v>0.26458439243320364</v>
      </c>
      <c r="C58" s="323">
        <f>Population!$C$24</f>
        <v>0.27633604279653812</v>
      </c>
      <c r="D58" s="134"/>
      <c r="F58" s="110"/>
      <c r="G58" s="111"/>
      <c r="H58" s="112"/>
      <c r="I58" s="51"/>
      <c r="J58" s="51"/>
      <c r="K58" s="51"/>
      <c r="L58" s="51"/>
    </row>
    <row r="59" spans="1:26" s="49" customFormat="1" x14ac:dyDescent="0.3">
      <c r="A59" s="133"/>
      <c r="B59" s="133"/>
      <c r="C59" s="133"/>
      <c r="E59" s="110"/>
      <c r="F59" s="111"/>
      <c r="G59" s="112"/>
      <c r="H59" s="51"/>
      <c r="I59" s="51"/>
      <c r="J59" s="51"/>
      <c r="K59" s="51"/>
    </row>
    <row r="60" spans="1:26" s="49" customFormat="1" ht="16.2" thickBot="1" x14ac:dyDescent="0.35">
      <c r="A60" s="109"/>
      <c r="B60" s="133"/>
      <c r="C60" s="133"/>
      <c r="D60" s="133"/>
      <c r="E60" s="133"/>
      <c r="F60" s="133"/>
      <c r="G60" s="133"/>
      <c r="H60" s="133"/>
      <c r="I60" s="133"/>
      <c r="J60" s="133"/>
      <c r="K60" s="133"/>
      <c r="L60" s="133"/>
      <c r="M60" s="133"/>
      <c r="N60" s="133"/>
      <c r="O60" s="133"/>
      <c r="P60" s="133"/>
      <c r="Q60" s="133"/>
      <c r="R60" s="133"/>
      <c r="S60" s="133"/>
      <c r="U60" s="482"/>
      <c r="V60" s="482"/>
      <c r="W60" s="482"/>
    </row>
    <row r="61" spans="1:26" s="49" customFormat="1" ht="16.2" thickBot="1" x14ac:dyDescent="0.35">
      <c r="A61" s="678" t="s">
        <v>65</v>
      </c>
      <c r="B61" s="679"/>
      <c r="C61" s="508"/>
      <c r="D61" s="508"/>
      <c r="E61" s="508"/>
      <c r="F61" s="396"/>
      <c r="G61" s="396"/>
      <c r="H61" s="397"/>
      <c r="I61" s="396"/>
      <c r="J61" s="396"/>
      <c r="K61" s="396"/>
      <c r="L61" s="396"/>
      <c r="M61" s="397"/>
      <c r="N61" s="397"/>
      <c r="O61" s="398"/>
      <c r="P61" s="398"/>
      <c r="Q61" s="398"/>
      <c r="R61" s="398"/>
      <c r="S61" s="397"/>
      <c r="T61" s="475"/>
      <c r="U61" s="483"/>
      <c r="V61" s="483"/>
      <c r="W61" s="484"/>
    </row>
    <row r="62" spans="1:26" s="49" customFormat="1" ht="108" customHeight="1" x14ac:dyDescent="0.3">
      <c r="A62" s="680" t="s">
        <v>13</v>
      </c>
      <c r="B62" s="669" t="s">
        <v>110</v>
      </c>
      <c r="C62" s="669" t="s">
        <v>111</v>
      </c>
      <c r="D62" s="669" t="s">
        <v>14</v>
      </c>
      <c r="E62" s="657" t="s">
        <v>104</v>
      </c>
      <c r="F62" s="658"/>
      <c r="G62" s="669" t="s">
        <v>178</v>
      </c>
      <c r="H62" s="669"/>
      <c r="I62" s="669" t="s">
        <v>103</v>
      </c>
      <c r="J62" s="650" t="s">
        <v>62</v>
      </c>
      <c r="K62" s="651"/>
      <c r="L62" s="651"/>
      <c r="M62" s="651"/>
      <c r="N62" s="651"/>
      <c r="O62" s="651"/>
      <c r="P62" s="651"/>
      <c r="Q62" s="651"/>
      <c r="R62" s="651"/>
      <c r="S62" s="651"/>
      <c r="T62" s="651"/>
      <c r="U62" s="651"/>
      <c r="V62" s="651"/>
      <c r="W62" s="652"/>
    </row>
    <row r="63" spans="1:26" s="49" customFormat="1" x14ac:dyDescent="0.3">
      <c r="A63" s="668"/>
      <c r="B63" s="656"/>
      <c r="C63" s="656"/>
      <c r="D63" s="656"/>
      <c r="E63" s="659"/>
      <c r="F63" s="660"/>
      <c r="G63" s="656"/>
      <c r="H63" s="656"/>
      <c r="I63" s="656"/>
      <c r="J63" s="501">
        <v>2005</v>
      </c>
      <c r="K63" s="501">
        <v>2006</v>
      </c>
      <c r="L63" s="501">
        <v>2007</v>
      </c>
      <c r="M63" s="501">
        <v>2008</v>
      </c>
      <c r="N63" s="501">
        <v>2009</v>
      </c>
      <c r="O63" s="501">
        <v>2010</v>
      </c>
      <c r="P63" s="501">
        <v>2011</v>
      </c>
      <c r="Q63" s="501">
        <v>2012</v>
      </c>
      <c r="R63" s="501">
        <v>2013</v>
      </c>
      <c r="S63" s="501">
        <v>2014</v>
      </c>
      <c r="T63" s="513">
        <v>2015</v>
      </c>
      <c r="U63" s="513">
        <v>2016</v>
      </c>
      <c r="V63" s="513">
        <v>2017</v>
      </c>
      <c r="W63" s="452">
        <v>2018</v>
      </c>
    </row>
    <row r="64" spans="1:26" s="45" customFormat="1" x14ac:dyDescent="0.3">
      <c r="A64" s="663" t="s">
        <v>109</v>
      </c>
      <c r="B64" s="661">
        <f>B58</f>
        <v>0.26458439243320364</v>
      </c>
      <c r="C64" s="666">
        <f>C58</f>
        <v>0.27633604279653812</v>
      </c>
      <c r="D64" s="153" t="s">
        <v>15</v>
      </c>
      <c r="E64" s="661">
        <f>C50</f>
        <v>0.28798741258741256</v>
      </c>
      <c r="F64" s="661"/>
      <c r="G64" s="670">
        <f>D50</f>
        <v>0.501</v>
      </c>
      <c r="H64" s="670"/>
      <c r="I64" s="154">
        <f>B44*A31</f>
        <v>0.3</v>
      </c>
      <c r="J64" s="155">
        <f t="shared" ref="J64:O64" si="2">($B$64*$E64*$I64)*(C27-$A$34)</f>
        <v>16363291.739938157</v>
      </c>
      <c r="K64" s="155">
        <f t="shared" si="2"/>
        <v>16671172.190114727</v>
      </c>
      <c r="L64" s="155">
        <f t="shared" si="2"/>
        <v>16979052.6402913</v>
      </c>
      <c r="M64" s="155">
        <f t="shared" si="2"/>
        <v>17286933.09046787</v>
      </c>
      <c r="N64" s="155">
        <f t="shared" si="2"/>
        <v>17594813.540644445</v>
      </c>
      <c r="O64" s="155">
        <f t="shared" si="2"/>
        <v>17902693.990821011</v>
      </c>
      <c r="P64" s="155">
        <f>($C$64*$G64*$I64)*(I27-$A$34)</f>
        <v>29872264.810247373</v>
      </c>
      <c r="Q64" s="155">
        <f>($C$64*$G64*$I64)*(J27-$A$34)</f>
        <v>30480064.58347334</v>
      </c>
      <c r="R64" s="155">
        <f>($C$64*$G64*$I64)*(K27-$A$34)</f>
        <v>31087864.356699314</v>
      </c>
      <c r="S64" s="155">
        <f>($C$64*$G64*$I64)*(L27-$A$34)</f>
        <v>31695664.129925281</v>
      </c>
      <c r="T64" s="462">
        <f>($C$64*$G64*$I64)*(M27-$A$34)</f>
        <v>32303463.903151259</v>
      </c>
      <c r="U64" s="462">
        <f t="shared" ref="U64:W64" si="3">($C$64*$G64*$I64)*(N27-$A$34)</f>
        <v>32923630.350503884</v>
      </c>
      <c r="V64" s="462">
        <f t="shared" si="3"/>
        <v>33556163.471983179</v>
      </c>
      <c r="W64" s="156">
        <f t="shared" si="3"/>
        <v>34201063.267589122</v>
      </c>
    </row>
    <row r="65" spans="1:23" s="45" customFormat="1" x14ac:dyDescent="0.3">
      <c r="A65" s="663"/>
      <c r="B65" s="661"/>
      <c r="C65" s="666"/>
      <c r="D65" s="153" t="s">
        <v>16</v>
      </c>
      <c r="E65" s="662">
        <f t="shared" ref="E65:E66" si="4">C51</f>
        <v>0.11899999999999999</v>
      </c>
      <c r="F65" s="662"/>
      <c r="G65" s="662">
        <f>D51</f>
        <v>1.6E-2</v>
      </c>
      <c r="H65" s="662"/>
      <c r="I65" s="154">
        <f>B46*A31</f>
        <v>0.06</v>
      </c>
      <c r="J65" s="155">
        <f t="shared" ref="J65:O65" si="5">($B$64*$E$65*$I$65)*(C27-$A$34)</f>
        <v>1352303.3521207105</v>
      </c>
      <c r="K65" s="155">
        <f t="shared" si="5"/>
        <v>1377747.3624973039</v>
      </c>
      <c r="L65" s="155">
        <f t="shared" si="5"/>
        <v>1403191.3728738972</v>
      </c>
      <c r="M65" s="155">
        <f t="shared" si="5"/>
        <v>1428635.3832504905</v>
      </c>
      <c r="N65" s="155">
        <f t="shared" si="5"/>
        <v>1454079.3936270841</v>
      </c>
      <c r="O65" s="155">
        <f t="shared" si="5"/>
        <v>1479523.4040036772</v>
      </c>
      <c r="P65" s="155">
        <f>($C$64*$G$65*$I$65)*(I27-$A$34)</f>
        <v>190800.89299958403</v>
      </c>
      <c r="Q65" s="155">
        <f>($C$64*$G$65*$I$65)*(J27-$A$34)</f>
        <v>194683.0472397499</v>
      </c>
      <c r="R65" s="155">
        <f>($C$64*$G$65*$I$65)*(K27-$A$34)</f>
        <v>198565.20147991579</v>
      </c>
      <c r="S65" s="155">
        <f>($C$64*$G$65*$I$65)*(L27-$A$34)</f>
        <v>202447.35572008166</v>
      </c>
      <c r="T65" s="462">
        <f>($C$64*$G$65*$I$65)*(M27-$A$34)</f>
        <v>206329.50996024755</v>
      </c>
      <c r="U65" s="462">
        <f t="shared" ref="U65:W65" si="6">($C$64*$G$65*$I$65)*(N27-$A$34)</f>
        <v>210290.65293735018</v>
      </c>
      <c r="V65" s="462">
        <f t="shared" si="6"/>
        <v>214330.78465138958</v>
      </c>
      <c r="W65" s="156">
        <f t="shared" si="6"/>
        <v>218449.90510236565</v>
      </c>
    </row>
    <row r="66" spans="1:23" s="45" customFormat="1" x14ac:dyDescent="0.3">
      <c r="A66" s="663"/>
      <c r="B66" s="661"/>
      <c r="C66" s="666"/>
      <c r="D66" s="153" t="s">
        <v>176</v>
      </c>
      <c r="E66" s="662">
        <f t="shared" si="4"/>
        <v>4.1313953488372093E-2</v>
      </c>
      <c r="F66" s="662"/>
      <c r="G66" s="661">
        <f>D52</f>
        <v>3.3000000000000002E-2</v>
      </c>
      <c r="H66" s="661"/>
      <c r="I66" s="154">
        <f>B45*A31</f>
        <v>0.3</v>
      </c>
      <c r="J66" s="155">
        <f t="shared" ref="J66:O66" si="7">($B$64*$E$66*$I$66)*(C27-$A$34)</f>
        <v>2347436.8820035593</v>
      </c>
      <c r="K66" s="155">
        <f t="shared" si="7"/>
        <v>2391604.6408798713</v>
      </c>
      <c r="L66" s="155">
        <f t="shared" si="7"/>
        <v>2435772.3997561838</v>
      </c>
      <c r="M66" s="155">
        <f t="shared" si="7"/>
        <v>2479940.1586324964</v>
      </c>
      <c r="N66" s="155">
        <f t="shared" si="7"/>
        <v>2524107.9175088089</v>
      </c>
      <c r="O66" s="155">
        <f t="shared" si="7"/>
        <v>2568275.676385121</v>
      </c>
      <c r="P66" s="155">
        <f>($C$64*$G$66*$I$66)*(I27-$A$34)</f>
        <v>1967634.2090582103</v>
      </c>
      <c r="Q66" s="155">
        <f>($C$64*$G$66*$I$66)*(J27-$A$34)</f>
        <v>2007668.9246599206</v>
      </c>
      <c r="R66" s="155">
        <f>($C$64*$G$66*$I$66)*(K27-$A$34)</f>
        <v>2047703.6402616315</v>
      </c>
      <c r="S66" s="155">
        <f>($C$64*$G$66*$I$66)*(L27-$A$34)</f>
        <v>2087738.3558633418</v>
      </c>
      <c r="T66" s="462">
        <f>($C$64*$G$66*$I$66)*(M27-$A$34)</f>
        <v>2127773.0714650531</v>
      </c>
      <c r="U66" s="462">
        <f t="shared" ref="U66:W66" si="8">($C$64*$G$66*$I$66)*(N27-$A$34)</f>
        <v>2168622.3584164237</v>
      </c>
      <c r="V66" s="462">
        <f t="shared" si="8"/>
        <v>2210286.2167174546</v>
      </c>
      <c r="W66" s="156">
        <f t="shared" si="8"/>
        <v>2252764.6463681459</v>
      </c>
    </row>
    <row r="67" spans="1:23" s="45" customFormat="1" x14ac:dyDescent="0.3">
      <c r="A67" s="663"/>
      <c r="B67" s="661"/>
      <c r="C67" s="666"/>
      <c r="D67" s="153" t="s">
        <v>177</v>
      </c>
      <c r="E67" s="662">
        <f>C54</f>
        <v>0.43558394860953009</v>
      </c>
      <c r="F67" s="662"/>
      <c r="G67" s="661">
        <f>D54</f>
        <v>0.248</v>
      </c>
      <c r="H67" s="661"/>
      <c r="I67" s="154">
        <f>B42*A31</f>
        <v>0.06</v>
      </c>
      <c r="J67" s="155">
        <f t="shared" ref="J67:O67" si="9">($B$64*$E$67*$I$67)*(C27-$A$34)</f>
        <v>4949929.6960894354</v>
      </c>
      <c r="K67" s="155">
        <f t="shared" si="9"/>
        <v>5043064.1709490856</v>
      </c>
      <c r="L67" s="155">
        <f t="shared" si="9"/>
        <v>5136198.6458087359</v>
      </c>
      <c r="M67" s="155">
        <f t="shared" si="9"/>
        <v>5229333.1206683861</v>
      </c>
      <c r="N67" s="155">
        <f t="shared" si="9"/>
        <v>5322467.5955280373</v>
      </c>
      <c r="O67" s="155">
        <f t="shared" si="9"/>
        <v>5415602.0703876866</v>
      </c>
      <c r="P67" s="155">
        <f>($C$64*$G$67*$I$67)*(I27-$A$34)</f>
        <v>2957413.8414935521</v>
      </c>
      <c r="Q67" s="155">
        <f>($C$64*$G$67*$I$67)*(J27-$A$34)</f>
        <v>3017587.232216123</v>
      </c>
      <c r="R67" s="155">
        <f>($C$64*$G$67*$I$67)*(K27-$A$34)</f>
        <v>3077760.6229386944</v>
      </c>
      <c r="S67" s="155">
        <f>($C$64*$G$67*$I$67)*(L27-$A$34)</f>
        <v>3137934.0136612654</v>
      </c>
      <c r="T67" s="462">
        <f>($C$64*$G$67*$I$67)*(M27-$A$34)</f>
        <v>3198107.4043838372</v>
      </c>
      <c r="U67" s="462">
        <f t="shared" ref="U67:W67" si="10">($C$64*$G$67*$I$67)*(N27-$A$34)</f>
        <v>3259505.1205289275</v>
      </c>
      <c r="V67" s="462">
        <f t="shared" si="10"/>
        <v>3322127.1620965381</v>
      </c>
      <c r="W67" s="156">
        <f t="shared" si="10"/>
        <v>3385973.5290866676</v>
      </c>
    </row>
    <row r="68" spans="1:23" s="49" customFormat="1" ht="108" customHeight="1" x14ac:dyDescent="0.3">
      <c r="A68" s="668" t="s">
        <v>13</v>
      </c>
      <c r="B68" s="656" t="s">
        <v>110</v>
      </c>
      <c r="C68" s="656" t="s">
        <v>111</v>
      </c>
      <c r="D68" s="656" t="s">
        <v>14</v>
      </c>
      <c r="E68" s="656" t="s">
        <v>205</v>
      </c>
      <c r="F68" s="656" t="s">
        <v>206</v>
      </c>
      <c r="G68" s="656" t="s">
        <v>436</v>
      </c>
      <c r="H68" s="656" t="s">
        <v>437</v>
      </c>
      <c r="I68" s="656" t="s">
        <v>103</v>
      </c>
      <c r="J68" s="653" t="s">
        <v>62</v>
      </c>
      <c r="K68" s="654"/>
      <c r="L68" s="654"/>
      <c r="M68" s="654"/>
      <c r="N68" s="654"/>
      <c r="O68" s="654"/>
      <c r="P68" s="654"/>
      <c r="Q68" s="654"/>
      <c r="R68" s="654"/>
      <c r="S68" s="654"/>
      <c r="T68" s="654"/>
      <c r="U68" s="654"/>
      <c r="V68" s="654"/>
      <c r="W68" s="655"/>
    </row>
    <row r="69" spans="1:23" s="49" customFormat="1" x14ac:dyDescent="0.3">
      <c r="A69" s="668"/>
      <c r="B69" s="656"/>
      <c r="C69" s="656"/>
      <c r="D69" s="656"/>
      <c r="E69" s="656"/>
      <c r="F69" s="656"/>
      <c r="G69" s="656"/>
      <c r="H69" s="656"/>
      <c r="I69" s="656"/>
      <c r="J69" s="501">
        <v>2005</v>
      </c>
      <c r="K69" s="501">
        <v>2006</v>
      </c>
      <c r="L69" s="501">
        <v>2007</v>
      </c>
      <c r="M69" s="501">
        <v>2008</v>
      </c>
      <c r="N69" s="501">
        <v>2009</v>
      </c>
      <c r="O69" s="501">
        <v>2010</v>
      </c>
      <c r="P69" s="501">
        <v>2011</v>
      </c>
      <c r="Q69" s="501">
        <v>2012</v>
      </c>
      <c r="R69" s="501">
        <v>2013</v>
      </c>
      <c r="S69" s="501">
        <v>2014</v>
      </c>
      <c r="T69" s="513">
        <v>2015</v>
      </c>
      <c r="U69" s="513">
        <v>2016</v>
      </c>
      <c r="V69" s="513">
        <v>2017</v>
      </c>
      <c r="W69" s="452">
        <v>2018</v>
      </c>
    </row>
    <row r="70" spans="1:23" s="45" customFormat="1" ht="31.2" x14ac:dyDescent="0.3">
      <c r="A70" s="663" t="s">
        <v>109</v>
      </c>
      <c r="B70" s="661">
        <f>B58</f>
        <v>0.26458439243320364</v>
      </c>
      <c r="C70" s="666">
        <f>C58</f>
        <v>0.27633604279653812</v>
      </c>
      <c r="D70" s="153" t="s">
        <v>63</v>
      </c>
      <c r="E70" s="167">
        <f>C53*'STP status'!E25</f>
        <v>7.6183843306015242E-2</v>
      </c>
      <c r="F70" s="490">
        <f>C53*'STP status'!H25</f>
        <v>0</v>
      </c>
      <c r="G70" s="472">
        <f>D53*'STP status'!K25</f>
        <v>2.8274889575513758E-3</v>
      </c>
      <c r="H70" s="472">
        <f>D53*'STP status'!N25</f>
        <v>6.294617563739377E-3</v>
      </c>
      <c r="I70" s="154">
        <f>B41*A31</f>
        <v>0.3</v>
      </c>
      <c r="J70" s="155">
        <f>($B$70*$E$70*$I$70)*(C23-$A$34)</f>
        <v>710822.70208405121</v>
      </c>
      <c r="K70" s="155">
        <f>($B$70*$E$70*$I$70)*(D23-$A$34)</f>
        <v>724197.05346710549</v>
      </c>
      <c r="L70" s="155">
        <f>($B$70*$E$70*$I$70)*(E23-$A$34)</f>
        <v>737571.40485015989</v>
      </c>
      <c r="M70" s="155">
        <f>($B$70*$F$70*$I$70)*(F23-$A$34)</f>
        <v>0</v>
      </c>
      <c r="N70" s="155">
        <f>($B$70*$F$70*$I$70)*(G23-$A$34)</f>
        <v>0</v>
      </c>
      <c r="O70" s="155">
        <f>($B$70*$F$70*$I$70)*(H23-$A$34)</f>
        <v>0</v>
      </c>
      <c r="P70" s="155">
        <f>($C$70*$G$70*$I$70)*(I23-$A$34)</f>
        <v>53344.522657007568</v>
      </c>
      <c r="Q70" s="155">
        <f>($C$70*$G$70*$I$70)*(J23-$A$34)</f>
        <v>54429.903661083779</v>
      </c>
      <c r="R70" s="155">
        <f>($C$70*$G$70*$I$70)*(K23-$A$34)</f>
        <v>55515.284665159998</v>
      </c>
      <c r="S70" s="155">
        <f>($C$70*$G$70*$I$70)*(L23-$A$34)</f>
        <v>56600.665669236208</v>
      </c>
      <c r="T70" s="462">
        <f>($C$70*$G$70*$I$70)*(M23-$A$34)</f>
        <v>57686.046673312434</v>
      </c>
      <c r="U70" s="462">
        <f>($C$70*$H$70*$I$70)*(N23-$A$34)</f>
        <v>130887.39718871033</v>
      </c>
      <c r="V70" s="462">
        <f t="shared" ref="V70:W70" si="11">($C$70*$H$70*$I$70)*(O23-$A$34)</f>
        <v>133402.02309796421</v>
      </c>
      <c r="W70" s="156">
        <f t="shared" si="11"/>
        <v>135965.81253417689</v>
      </c>
    </row>
    <row r="71" spans="1:23" s="45" customFormat="1" ht="31.2" x14ac:dyDescent="0.3">
      <c r="A71" s="663"/>
      <c r="B71" s="661"/>
      <c r="C71" s="666"/>
      <c r="D71" s="153" t="s">
        <v>64</v>
      </c>
      <c r="E71" s="165">
        <f>(C53-E70)*'STP status'!D25</f>
        <v>0</v>
      </c>
      <c r="F71" s="477">
        <f>(C53-F70)*'STP status'!G25</f>
        <v>0</v>
      </c>
      <c r="G71" s="479">
        <f>(D53-G70)*'STP status'!J25</f>
        <v>3.7699852767351674E-2</v>
      </c>
      <c r="H71" s="464">
        <f>(D53-H70)*'STP status'!M25</f>
        <v>5.31029848683756E-2</v>
      </c>
      <c r="I71" s="154">
        <f>B38*A31</f>
        <v>0.48</v>
      </c>
      <c r="J71" s="155">
        <f>($B$70*$E$71*$I$71)*(C23-$A$34)</f>
        <v>0</v>
      </c>
      <c r="K71" s="155">
        <f>($B$70*$E$71*$I$71)*(D23-$A$34)</f>
        <v>0</v>
      </c>
      <c r="L71" s="155">
        <f>($B$70*$E$71*$I$71)*(E23-$A$34)</f>
        <v>0</v>
      </c>
      <c r="M71" s="155">
        <f>($B$70*$F$71*$I$71)*(F23-$A$34)</f>
        <v>0</v>
      </c>
      <c r="N71" s="155">
        <f>($B$70*$F$71*$I$71)*(G23-$A$34)</f>
        <v>0</v>
      </c>
      <c r="O71" s="155">
        <f>($B$70*$F$71*$I$71)*(H23-$A$34)</f>
        <v>0</v>
      </c>
      <c r="P71" s="155">
        <f>($C$70*$G$71*$I$71)*(I23-$A$34)</f>
        <v>1138016.4833494946</v>
      </c>
      <c r="Q71" s="155">
        <f>($C$70*$G$71*$I$71)*(J23-$A$34)</f>
        <v>1161171.2781031204</v>
      </c>
      <c r="R71" s="155">
        <f>($C$70*$G$71*$I$71)*(K23-$A$34)</f>
        <v>1184326.0728567464</v>
      </c>
      <c r="S71" s="155">
        <f>($C$70*$G$71*$I$71)*(L23-$A$34)</f>
        <v>1207480.8676103721</v>
      </c>
      <c r="T71" s="462">
        <f>($C$70*$G$71*$I$71)*(M23-$A$34)</f>
        <v>1230635.6623639984</v>
      </c>
      <c r="U71" s="462">
        <f>($C$70*$H$71*$I$71)*(N23-$A$34)</f>
        <v>1766718.6676851285</v>
      </c>
      <c r="V71" s="462">
        <f t="shared" ref="V71:W71" si="12">($C$70*$H$71*$I$71)*(O23-$A$34)</f>
        <v>1800661.0993595717</v>
      </c>
      <c r="W71" s="156">
        <f t="shared" si="12"/>
        <v>1835267.1405389251</v>
      </c>
    </row>
    <row r="72" spans="1:23" s="45" customFormat="1" ht="31.8" thickBot="1" x14ac:dyDescent="0.35">
      <c r="A72" s="664"/>
      <c r="B72" s="665"/>
      <c r="C72" s="667"/>
      <c r="D72" s="159" t="s">
        <v>105</v>
      </c>
      <c r="E72" s="164">
        <f>(C53-E70)*'STP status'!C25</f>
        <v>3.9930842008670059E-2</v>
      </c>
      <c r="F72" s="478">
        <f>(C53-F70)*'STP status'!F25</f>
        <v>0</v>
      </c>
      <c r="G72" s="480">
        <f>(D53-G70)*'STP status'!I25</f>
        <v>0.16147265827509696</v>
      </c>
      <c r="H72" s="481">
        <f>(D53-H70)*'STP status'!L25</f>
        <v>0.14260239756788504</v>
      </c>
      <c r="I72" s="160">
        <f>B39*A31</f>
        <v>0.18</v>
      </c>
      <c r="J72" s="161">
        <f>($B$70*$E$72*$I$72)*(C23-$A$34)</f>
        <v>223541.48424160507</v>
      </c>
      <c r="K72" s="161">
        <f>($B$70*$E$72*$I$72)*(D23-$A$34)</f>
        <v>227747.4871593104</v>
      </c>
      <c r="L72" s="161">
        <f>($B$70*$E$72*$I$72)*(E23-$A$34)</f>
        <v>231953.4900770158</v>
      </c>
      <c r="M72" s="161">
        <f>($B$70*$F$72*$I$72)*(F23-$A$34)</f>
        <v>0</v>
      </c>
      <c r="N72" s="161">
        <f>($B$70*$F$72*$I$72)*(G23-$A$34)</f>
        <v>0</v>
      </c>
      <c r="O72" s="161">
        <f>($B$70*$F$72*$I$72)*(H23-$A$34)</f>
        <v>0</v>
      </c>
      <c r="P72" s="161">
        <f>($C$70*$G$72*$I$72)*(I23-$A$34)</f>
        <v>1827844.1416731805</v>
      </c>
      <c r="Q72" s="161">
        <f>($C$70*$G$72*$I$72)*(J23-$A$34)</f>
        <v>1865034.6011799625</v>
      </c>
      <c r="R72" s="161">
        <f>($C$70*$G$72*$I$72)*(K23-$A$34)</f>
        <v>1902225.0606867447</v>
      </c>
      <c r="S72" s="161">
        <f>($C$70*$G$72*$I$72)*(L23-$A$34)</f>
        <v>1939415.5201935268</v>
      </c>
      <c r="T72" s="463">
        <f>($C$70*$G$72*$I$72)*(M23-$A$34)</f>
        <v>1976605.9797003095</v>
      </c>
      <c r="U72" s="463">
        <f>($C$70*$H$72*$I$72)*(N23-$A$34)</f>
        <v>1779125.3999020185</v>
      </c>
      <c r="V72" s="463">
        <f t="shared" ref="V72:W72" si="13">($C$70*$H$72*$I$72)*(O23-$A$34)</f>
        <v>1813306.1913494563</v>
      </c>
      <c r="W72" s="162">
        <f t="shared" si="13"/>
        <v>1848155.2524809118</v>
      </c>
    </row>
    <row r="73" spans="1:23" s="45" customFormat="1" x14ac:dyDescent="0.3">
      <c r="A73" s="131"/>
      <c r="B73" s="47"/>
      <c r="C73" s="47"/>
      <c r="D73" s="47"/>
      <c r="E73" s="324"/>
      <c r="F73" s="48"/>
      <c r="G73" s="48"/>
      <c r="H73" s="476"/>
      <c r="I73" s="48"/>
      <c r="J73" s="48"/>
      <c r="K73" s="48"/>
    </row>
    <row r="74" spans="1:23" s="114" customFormat="1" x14ac:dyDescent="0.3">
      <c r="A74" s="68"/>
      <c r="B74" s="56"/>
      <c r="C74" s="56"/>
      <c r="D74" s="56"/>
      <c r="E74" s="56"/>
      <c r="F74" s="113"/>
      <c r="G74" s="113"/>
      <c r="H74" s="113"/>
      <c r="I74" s="113"/>
      <c r="J74" s="113"/>
      <c r="K74" s="113"/>
    </row>
    <row r="75" spans="1:23" ht="47.25" customHeight="1" x14ac:dyDescent="0.3">
      <c r="A75" s="656" t="s">
        <v>357</v>
      </c>
      <c r="B75" s="656"/>
      <c r="C75" s="392">
        <v>2005</v>
      </c>
      <c r="D75" s="392">
        <v>2006</v>
      </c>
      <c r="E75" s="501">
        <v>2007</v>
      </c>
      <c r="F75" s="501">
        <v>2008</v>
      </c>
      <c r="G75" s="501">
        <v>2009</v>
      </c>
      <c r="H75" s="501">
        <v>2010</v>
      </c>
      <c r="I75" s="501">
        <v>2011</v>
      </c>
      <c r="J75" s="501">
        <v>2012</v>
      </c>
      <c r="K75" s="501">
        <v>2013</v>
      </c>
      <c r="L75" s="501">
        <v>2014</v>
      </c>
      <c r="M75" s="501">
        <v>2015</v>
      </c>
      <c r="N75" s="513">
        <v>2016</v>
      </c>
      <c r="O75" s="513">
        <v>2017</v>
      </c>
      <c r="P75" s="501">
        <v>2018</v>
      </c>
    </row>
    <row r="76" spans="1:23" x14ac:dyDescent="0.3">
      <c r="A76" s="393"/>
      <c r="B76" s="394"/>
      <c r="C76" s="395">
        <f t="shared" ref="C76:M76" si="14">(SUM(J64:J67)+SUM(J70:J72))/10^3</f>
        <v>25947.325856477521</v>
      </c>
      <c r="D76" s="395">
        <f t="shared" si="14"/>
        <v>26435.532905067408</v>
      </c>
      <c r="E76" s="395">
        <f t="shared" si="14"/>
        <v>26923.739953657292</v>
      </c>
      <c r="F76" s="395">
        <f t="shared" si="14"/>
        <v>26424.841753019238</v>
      </c>
      <c r="G76" s="395">
        <f t="shared" si="14"/>
        <v>26895.468447308376</v>
      </c>
      <c r="H76" s="395">
        <f t="shared" si="14"/>
        <v>27366.095141597496</v>
      </c>
      <c r="I76" s="395">
        <f t="shared" si="14"/>
        <v>38007.318901478407</v>
      </c>
      <c r="J76" s="395">
        <f t="shared" si="14"/>
        <v>38780.639570533298</v>
      </c>
      <c r="K76" s="395">
        <f t="shared" si="14"/>
        <v>39553.96023958821</v>
      </c>
      <c r="L76" s="395">
        <f t="shared" si="14"/>
        <v>40327.280908643101</v>
      </c>
      <c r="M76" s="395">
        <f t="shared" si="14"/>
        <v>41100.60157769802</v>
      </c>
      <c r="N76" s="395">
        <f t="shared" ref="N76:P76" si="15">(SUM(U64:U67)+SUM(U70:U72))/10^3</f>
        <v>42238.779947162446</v>
      </c>
      <c r="O76" s="395">
        <f t="shared" si="15"/>
        <v>43050.276949255553</v>
      </c>
      <c r="P76" s="395">
        <f t="shared" si="15"/>
        <v>43877.639553700312</v>
      </c>
    </row>
    <row r="77" spans="1:23" x14ac:dyDescent="0.3">
      <c r="A77" s="68"/>
      <c r="B77" s="69"/>
      <c r="C77" s="410"/>
      <c r="D77" s="69"/>
      <c r="E77" s="120"/>
      <c r="F77" s="121"/>
      <c r="G77" s="121"/>
      <c r="H77" s="121"/>
      <c r="I77" s="121"/>
      <c r="J77" s="121"/>
    </row>
    <row r="78" spans="1:23" ht="47.25" customHeight="1" x14ac:dyDescent="0.3">
      <c r="A78" s="656" t="s">
        <v>112</v>
      </c>
      <c r="B78" s="656"/>
      <c r="C78" s="392">
        <v>2005</v>
      </c>
      <c r="D78" s="392">
        <v>2006</v>
      </c>
      <c r="E78" s="501">
        <v>2007</v>
      </c>
      <c r="F78" s="501">
        <v>2008</v>
      </c>
      <c r="G78" s="501">
        <v>2009</v>
      </c>
      <c r="H78" s="501">
        <v>2010</v>
      </c>
      <c r="I78" s="501">
        <v>2011</v>
      </c>
      <c r="J78" s="501">
        <v>2012</v>
      </c>
      <c r="K78" s="501">
        <v>2013</v>
      </c>
      <c r="L78" s="501">
        <v>2014</v>
      </c>
      <c r="M78" s="501">
        <v>2015</v>
      </c>
      <c r="N78" s="513">
        <v>2016</v>
      </c>
      <c r="O78" s="513">
        <v>2017</v>
      </c>
      <c r="P78" s="513">
        <v>2018</v>
      </c>
      <c r="Q78" s="485"/>
    </row>
    <row r="79" spans="1:23" x14ac:dyDescent="0.3">
      <c r="A79" s="393"/>
      <c r="B79" s="394"/>
      <c r="C79" s="395">
        <f t="shared" ref="C79:P79" si="16">C76*21</f>
        <v>544893.84298602794</v>
      </c>
      <c r="D79" s="395">
        <f t="shared" si="16"/>
        <v>555146.19100641552</v>
      </c>
      <c r="E79" s="395">
        <f t="shared" si="16"/>
        <v>565398.5390268031</v>
      </c>
      <c r="F79" s="395">
        <f t="shared" si="16"/>
        <v>554921.67681340396</v>
      </c>
      <c r="G79" s="395">
        <f t="shared" si="16"/>
        <v>564804.83739347593</v>
      </c>
      <c r="H79" s="395">
        <f t="shared" si="16"/>
        <v>574687.99797354743</v>
      </c>
      <c r="I79" s="395">
        <f t="shared" si="16"/>
        <v>798153.69693104655</v>
      </c>
      <c r="J79" s="395">
        <f t="shared" si="16"/>
        <v>814393.43098119926</v>
      </c>
      <c r="K79" s="395">
        <f t="shared" si="16"/>
        <v>830633.16503135243</v>
      </c>
      <c r="L79" s="395">
        <f t="shared" si="16"/>
        <v>846872.89908150514</v>
      </c>
      <c r="M79" s="395">
        <f t="shared" si="16"/>
        <v>863112.63313165843</v>
      </c>
      <c r="N79" s="395">
        <f t="shared" si="16"/>
        <v>887014.37889041135</v>
      </c>
      <c r="O79" s="395">
        <f t="shared" si="16"/>
        <v>904055.81593436655</v>
      </c>
      <c r="P79" s="395">
        <f t="shared" si="16"/>
        <v>921430.43062770658</v>
      </c>
    </row>
    <row r="80" spans="1:23" x14ac:dyDescent="0.3">
      <c r="F80" s="123"/>
    </row>
    <row r="81" spans="2:6" x14ac:dyDescent="0.3">
      <c r="B81" s="57"/>
      <c r="C81" s="367"/>
      <c r="D81" s="57"/>
      <c r="E81" s="57"/>
    </row>
    <row r="82" spans="2:6" x14ac:dyDescent="0.3">
      <c r="B82" s="57"/>
      <c r="C82" s="124"/>
      <c r="D82" s="124"/>
      <c r="E82" s="124"/>
      <c r="F82" s="123"/>
    </row>
    <row r="83" spans="2:6" x14ac:dyDescent="0.3">
      <c r="B83" s="57"/>
      <c r="C83" s="124"/>
      <c r="D83" s="124"/>
      <c r="E83" s="124"/>
    </row>
  </sheetData>
  <mergeCells count="38">
    <mergeCell ref="A33:B33"/>
    <mergeCell ref="A48:D48"/>
    <mergeCell ref="A50:A54"/>
    <mergeCell ref="A61:B61"/>
    <mergeCell ref="A62:A63"/>
    <mergeCell ref="B62:B63"/>
    <mergeCell ref="C62:C63"/>
    <mergeCell ref="D62:D63"/>
    <mergeCell ref="E62:F63"/>
    <mergeCell ref="G62:H63"/>
    <mergeCell ref="I62:I63"/>
    <mergeCell ref="J62:W62"/>
    <mergeCell ref="A64:A67"/>
    <mergeCell ref="B64:B67"/>
    <mergeCell ref="C64:C67"/>
    <mergeCell ref="E64:F64"/>
    <mergeCell ref="G64:H64"/>
    <mergeCell ref="E65:F65"/>
    <mergeCell ref="G65:H65"/>
    <mergeCell ref="E66:F66"/>
    <mergeCell ref="G66:H66"/>
    <mergeCell ref="E67:F67"/>
    <mergeCell ref="G67:H67"/>
    <mergeCell ref="I68:I69"/>
    <mergeCell ref="J68:W68"/>
    <mergeCell ref="A70:A72"/>
    <mergeCell ref="B70:B72"/>
    <mergeCell ref="C70:C72"/>
    <mergeCell ref="A68:A69"/>
    <mergeCell ref="B68:B69"/>
    <mergeCell ref="C68:C69"/>
    <mergeCell ref="D68:D69"/>
    <mergeCell ref="E68:E69"/>
    <mergeCell ref="A75:B75"/>
    <mergeCell ref="A78:B78"/>
    <mergeCell ref="F68:F69"/>
    <mergeCell ref="G68:G69"/>
    <mergeCell ref="H68:H69"/>
  </mergeCells>
  <pageMargins left="0.25" right="0.25" top="0.75" bottom="0.75" header="0.3" footer="0.3"/>
  <pageSetup paperSize="9" scale="35" fitToHeight="0" orientation="landscape"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6"/>
  <dimension ref="A1:W74"/>
  <sheetViews>
    <sheetView zoomScale="80" zoomScaleNormal="80" workbookViewId="0">
      <selection activeCell="C2" sqref="C2"/>
    </sheetView>
  </sheetViews>
  <sheetFormatPr defaultColWidth="9.33203125" defaultRowHeight="13.8" x14ac:dyDescent="0.25"/>
  <cols>
    <col min="1" max="1" width="6.33203125" style="171" bestFit="1" customWidth="1"/>
    <col min="2" max="2" width="41.6640625" style="171" customWidth="1"/>
    <col min="3" max="6" width="16" style="234" bestFit="1" customWidth="1"/>
    <col min="7" max="7" width="16.6640625" style="234" customWidth="1"/>
    <col min="8" max="8" width="16.109375" style="234" customWidth="1"/>
    <col min="9" max="12" width="13.44140625" style="234" bestFit="1" customWidth="1"/>
    <col min="13" max="13" width="16.33203125" style="234" customWidth="1"/>
    <col min="14" max="14" width="14.5546875" style="234" customWidth="1"/>
    <col min="15" max="15" width="14.44140625" style="234" customWidth="1"/>
    <col min="16" max="16" width="14.5546875" style="234" customWidth="1"/>
    <col min="17" max="17" width="14.6640625" style="234" customWidth="1"/>
    <col min="18" max="18" width="14.33203125" style="234" customWidth="1"/>
    <col min="19" max="19" width="14.44140625" style="234" customWidth="1"/>
    <col min="20" max="20" width="14.6640625" style="234" customWidth="1"/>
    <col min="21" max="21" width="15.6640625" style="171" customWidth="1"/>
    <col min="22" max="22" width="9.5546875" style="171" bestFit="1" customWidth="1"/>
    <col min="23" max="16384" width="9.33203125" style="171"/>
  </cols>
  <sheetData>
    <row r="1" spans="1:23" x14ac:dyDescent="0.25">
      <c r="A1" s="170" t="s">
        <v>330</v>
      </c>
      <c r="L1" s="378"/>
      <c r="N1" s="293"/>
    </row>
    <row r="2" spans="1:23" x14ac:dyDescent="0.25">
      <c r="A2" s="170"/>
      <c r="C2" s="293"/>
      <c r="L2" s="378"/>
      <c r="N2" s="378"/>
      <c r="O2" s="378"/>
      <c r="Q2" s="388"/>
      <c r="R2" s="388"/>
      <c r="S2" s="388"/>
      <c r="T2" s="388"/>
    </row>
    <row r="3" spans="1:23" s="231" customFormat="1" ht="42" customHeight="1" x14ac:dyDescent="0.3">
      <c r="A3" s="230" t="s">
        <v>190</v>
      </c>
      <c r="B3" s="230" t="s">
        <v>116</v>
      </c>
      <c r="C3" s="261">
        <v>2001</v>
      </c>
      <c r="D3" s="261">
        <v>2002</v>
      </c>
      <c r="E3" s="261">
        <v>2003</v>
      </c>
      <c r="F3" s="261">
        <v>2004</v>
      </c>
      <c r="G3" s="235">
        <v>2005</v>
      </c>
      <c r="H3" s="235">
        <v>2006</v>
      </c>
      <c r="I3" s="235">
        <v>2007</v>
      </c>
      <c r="J3" s="235">
        <v>2008</v>
      </c>
      <c r="K3" s="235">
        <v>2009</v>
      </c>
      <c r="L3" s="235">
        <v>2010</v>
      </c>
      <c r="M3" s="366">
        <v>2011</v>
      </c>
      <c r="N3" s="235">
        <v>2012</v>
      </c>
      <c r="O3" s="235">
        <v>2013</v>
      </c>
      <c r="P3" s="235">
        <v>2014</v>
      </c>
      <c r="Q3" s="374">
        <v>2015</v>
      </c>
      <c r="R3" s="458">
        <v>2016</v>
      </c>
      <c r="S3" s="458">
        <v>2017</v>
      </c>
      <c r="T3" s="458">
        <v>2018</v>
      </c>
      <c r="U3" s="302" t="s">
        <v>333</v>
      </c>
    </row>
    <row r="4" spans="1:23" x14ac:dyDescent="0.25">
      <c r="A4" s="232">
        <v>1</v>
      </c>
      <c r="B4" s="233" t="s">
        <v>191</v>
      </c>
      <c r="C4" s="291">
        <v>356152</v>
      </c>
      <c r="D4" s="291">
        <f t="shared" ref="D4:L4" si="0">(C4+($C$4*($U$4/100)))</f>
        <v>358594.9</v>
      </c>
      <c r="E4" s="291">
        <f t="shared" si="0"/>
        <v>361037.80000000005</v>
      </c>
      <c r="F4" s="291">
        <f t="shared" si="0"/>
        <v>363480.70000000007</v>
      </c>
      <c r="G4" s="291">
        <f t="shared" si="0"/>
        <v>365923.60000000009</v>
      </c>
      <c r="H4" s="291">
        <f t="shared" si="0"/>
        <v>368366.50000000012</v>
      </c>
      <c r="I4" s="291">
        <f t="shared" si="0"/>
        <v>370809.40000000014</v>
      </c>
      <c r="J4" s="291">
        <f t="shared" si="0"/>
        <v>373252.30000000016</v>
      </c>
      <c r="K4" s="291">
        <f t="shared" si="0"/>
        <v>375695.20000000019</v>
      </c>
      <c r="L4" s="291">
        <f t="shared" si="0"/>
        <v>378138.10000000021</v>
      </c>
      <c r="M4" s="291">
        <v>380581</v>
      </c>
      <c r="N4" s="291">
        <f>M4+($M$4*$U$4/100)</f>
        <v>383191.46217598103</v>
      </c>
      <c r="O4" s="291">
        <f>N4+($M$4*$U$4/100)</f>
        <v>385801.92435196205</v>
      </c>
      <c r="P4" s="291">
        <f>O4+(M4*U4/100)</f>
        <v>388412.38652794308</v>
      </c>
      <c r="Q4" s="409">
        <f>P4+(M4*U4/100)</f>
        <v>391022.8487039241</v>
      </c>
      <c r="R4" s="459">
        <f>Q4+(N4*U4/100)</f>
        <v>393651.21643160697</v>
      </c>
      <c r="S4" s="459">
        <f>R4+(O4*U4/100)</f>
        <v>396297.48971099162</v>
      </c>
      <c r="T4" s="459">
        <f>S4+(P4*U4/100)</f>
        <v>398961.66854207811</v>
      </c>
      <c r="U4" s="304">
        <v>0.68591500258316696</v>
      </c>
      <c r="V4" s="389"/>
      <c r="W4" s="390"/>
    </row>
    <row r="5" spans="1:23" x14ac:dyDescent="0.25">
      <c r="A5" s="232">
        <v>2</v>
      </c>
      <c r="B5" s="233" t="s">
        <v>136</v>
      </c>
      <c r="C5" s="291">
        <v>76210007</v>
      </c>
      <c r="D5" s="291">
        <f t="shared" ref="D5:L5" si="1">(C5+($C$5*($U$5/100)))</f>
        <v>77047084</v>
      </c>
      <c r="E5" s="291">
        <f t="shared" si="1"/>
        <v>77884161</v>
      </c>
      <c r="F5" s="291">
        <f t="shared" si="1"/>
        <v>78721238</v>
      </c>
      <c r="G5" s="291">
        <f t="shared" si="1"/>
        <v>79558315</v>
      </c>
      <c r="H5" s="291">
        <f t="shared" si="1"/>
        <v>80395392</v>
      </c>
      <c r="I5" s="291">
        <f t="shared" si="1"/>
        <v>81232469</v>
      </c>
      <c r="J5" s="291">
        <f t="shared" si="1"/>
        <v>82069546</v>
      </c>
      <c r="K5" s="291">
        <f t="shared" si="1"/>
        <v>82906623</v>
      </c>
      <c r="L5" s="291">
        <f t="shared" si="1"/>
        <v>83743700</v>
      </c>
      <c r="M5" s="387">
        <v>84580777</v>
      </c>
      <c r="N5" s="291">
        <f>M5+(M5*U5/100)</f>
        <v>85509797.031041712</v>
      </c>
      <c r="O5" s="291">
        <f>N5+(M5*U5/100)</f>
        <v>86438817.062083423</v>
      </c>
      <c r="P5" s="422">
        <f>D48</f>
        <v>50750900.378225386</v>
      </c>
      <c r="Q5" s="457">
        <f>E48</f>
        <v>51218160.014092296</v>
      </c>
      <c r="R5" s="474">
        <f t="shared" ref="R5:T5" si="2">F48</f>
        <v>51218160.014092296</v>
      </c>
      <c r="S5" s="474">
        <f t="shared" si="2"/>
        <v>51218160.014092296</v>
      </c>
      <c r="T5" s="474">
        <f t="shared" si="2"/>
        <v>51218160.014092296</v>
      </c>
      <c r="U5" s="408">
        <v>1.0983820011983501</v>
      </c>
      <c r="V5" s="389"/>
      <c r="W5" s="390"/>
    </row>
    <row r="6" spans="1:23" x14ac:dyDescent="0.25">
      <c r="A6" s="232">
        <v>3</v>
      </c>
      <c r="B6" s="233" t="s">
        <v>137</v>
      </c>
      <c r="C6" s="291">
        <v>1097968</v>
      </c>
      <c r="D6" s="291">
        <f t="shared" ref="D6:L6" si="3">(C6+($C$6*($U$6/100)))</f>
        <v>1126543.8999999999</v>
      </c>
      <c r="E6" s="291">
        <f t="shared" si="3"/>
        <v>1155119.7999999998</v>
      </c>
      <c r="F6" s="291">
        <f t="shared" si="3"/>
        <v>1183695.6999999997</v>
      </c>
      <c r="G6" s="291">
        <f t="shared" si="3"/>
        <v>1212271.5999999996</v>
      </c>
      <c r="H6" s="291">
        <f t="shared" si="3"/>
        <v>1240847.4999999995</v>
      </c>
      <c r="I6" s="291">
        <f t="shared" si="3"/>
        <v>1269423.3999999994</v>
      </c>
      <c r="J6" s="291">
        <f t="shared" si="3"/>
        <v>1297999.2999999993</v>
      </c>
      <c r="K6" s="291">
        <f t="shared" si="3"/>
        <v>1326575.1999999993</v>
      </c>
      <c r="L6" s="291">
        <f t="shared" si="3"/>
        <v>1355151.0999999992</v>
      </c>
      <c r="M6" s="291">
        <v>1383727</v>
      </c>
      <c r="N6" s="291">
        <v>1419740.1118386874</v>
      </c>
      <c r="O6" s="291">
        <v>1455753.2236773749</v>
      </c>
      <c r="P6" s="456">
        <f t="shared" ref="P6:P34" si="4">O6+(M6*U6/100)</f>
        <v>1491766.3355160623</v>
      </c>
      <c r="Q6" s="294">
        <f t="shared" ref="Q6:Q34" si="5">P6+(M6*U6/100)</f>
        <v>1527779.4473547498</v>
      </c>
      <c r="R6" s="459">
        <f t="shared" ref="R6:R34" si="6">Q6+(N6*U6/100)</f>
        <v>1564729.8425046003</v>
      </c>
      <c r="S6" s="459">
        <f t="shared" ref="S6:S34" si="7">R6+(O6*U6/100)</f>
        <v>1602617.5209656139</v>
      </c>
      <c r="T6" s="459">
        <f t="shared" ref="T6:T34" si="8">S6+(P6*U6/100)</f>
        <v>1641442.4827377908</v>
      </c>
      <c r="U6" s="304">
        <v>2.6026168340060911</v>
      </c>
      <c r="V6" s="389"/>
      <c r="W6" s="390"/>
    </row>
    <row r="7" spans="1:23" x14ac:dyDescent="0.25">
      <c r="A7" s="232">
        <v>4</v>
      </c>
      <c r="B7" s="233" t="s">
        <v>138</v>
      </c>
      <c r="C7" s="291">
        <v>26655528</v>
      </c>
      <c r="D7" s="291">
        <f t="shared" ref="D7:L7" si="9">(C7+($C$7*($U$7/100)))</f>
        <v>27110532.800000001</v>
      </c>
      <c r="E7" s="291">
        <f t="shared" si="9"/>
        <v>27565537.600000001</v>
      </c>
      <c r="F7" s="291">
        <f t="shared" si="9"/>
        <v>28020542.400000002</v>
      </c>
      <c r="G7" s="291">
        <f t="shared" si="9"/>
        <v>28475547.200000003</v>
      </c>
      <c r="H7" s="291">
        <f t="shared" si="9"/>
        <v>28930552.000000004</v>
      </c>
      <c r="I7" s="291">
        <f t="shared" si="9"/>
        <v>29385556.800000004</v>
      </c>
      <c r="J7" s="291">
        <f t="shared" si="9"/>
        <v>29840561.600000005</v>
      </c>
      <c r="K7" s="291">
        <f t="shared" si="9"/>
        <v>30295566.400000006</v>
      </c>
      <c r="L7" s="291">
        <f t="shared" si="9"/>
        <v>30750571.200000007</v>
      </c>
      <c r="M7" s="291">
        <v>31205576</v>
      </c>
      <c r="N7" s="291">
        <v>31738249.255122345</v>
      </c>
      <c r="O7" s="291">
        <v>32270922.51024469</v>
      </c>
      <c r="P7" s="291">
        <f t="shared" si="4"/>
        <v>32803595.765367035</v>
      </c>
      <c r="Q7" s="294">
        <f t="shared" si="5"/>
        <v>33336269.02048938</v>
      </c>
      <c r="R7" s="459">
        <f t="shared" si="6"/>
        <v>33878034.906900525</v>
      </c>
      <c r="S7" s="459">
        <f t="shared" si="7"/>
        <v>34428893.424600467</v>
      </c>
      <c r="T7" s="459">
        <f t="shared" si="8"/>
        <v>34988844.573589213</v>
      </c>
      <c r="U7" s="304">
        <v>1.7069810059661923</v>
      </c>
      <c r="V7" s="389"/>
      <c r="W7" s="390"/>
    </row>
    <row r="8" spans="1:23" x14ac:dyDescent="0.25">
      <c r="A8" s="232">
        <v>5</v>
      </c>
      <c r="B8" s="233" t="s">
        <v>139</v>
      </c>
      <c r="C8" s="291">
        <v>82998509</v>
      </c>
      <c r="D8" s="291">
        <f t="shared" ref="D8:L8" si="10">(C8+($C$8*($U$8/100)))</f>
        <v>85108603.299999997</v>
      </c>
      <c r="E8" s="291">
        <f t="shared" si="10"/>
        <v>87218697.599999994</v>
      </c>
      <c r="F8" s="291">
        <f t="shared" si="10"/>
        <v>89328791.899999991</v>
      </c>
      <c r="G8" s="291">
        <f t="shared" si="10"/>
        <v>91438886.199999988</v>
      </c>
      <c r="H8" s="291">
        <f t="shared" si="10"/>
        <v>93548980.499999985</v>
      </c>
      <c r="I8" s="291">
        <f t="shared" si="10"/>
        <v>95659074.799999982</v>
      </c>
      <c r="J8" s="291">
        <f t="shared" si="10"/>
        <v>97769169.099999979</v>
      </c>
      <c r="K8" s="291">
        <f t="shared" si="10"/>
        <v>99879263.399999976</v>
      </c>
      <c r="L8" s="291">
        <f t="shared" si="10"/>
        <v>101989357.69999997</v>
      </c>
      <c r="M8" s="291">
        <v>104099452</v>
      </c>
      <c r="N8" s="291">
        <v>106746001.47353721</v>
      </c>
      <c r="O8" s="291">
        <v>109392550.94707441</v>
      </c>
      <c r="P8" s="291">
        <f t="shared" si="4"/>
        <v>112039100.42061162</v>
      </c>
      <c r="Q8" s="294">
        <f t="shared" si="5"/>
        <v>114685649.89414883</v>
      </c>
      <c r="R8" s="459">
        <f t="shared" si="6"/>
        <v>117399483.334905</v>
      </c>
      <c r="S8" s="459">
        <f t="shared" si="7"/>
        <v>120180600.74288014</v>
      </c>
      <c r="T8" s="459">
        <f t="shared" si="8"/>
        <v>123029002.11807424</v>
      </c>
      <c r="U8" s="304">
        <v>2.5423279591685195</v>
      </c>
      <c r="V8" s="389"/>
      <c r="W8" s="390"/>
    </row>
    <row r="9" spans="1:23" x14ac:dyDescent="0.25">
      <c r="A9" s="232">
        <v>6</v>
      </c>
      <c r="B9" s="233" t="s">
        <v>140</v>
      </c>
      <c r="C9" s="291">
        <v>900635</v>
      </c>
      <c r="D9" s="291">
        <f t="shared" ref="D9:L9" si="11">(C9+($C$9*($U$9/100)))</f>
        <v>916116.5</v>
      </c>
      <c r="E9" s="291">
        <f t="shared" si="11"/>
        <v>931598</v>
      </c>
      <c r="F9" s="291">
        <f t="shared" si="11"/>
        <v>947079.5</v>
      </c>
      <c r="G9" s="291">
        <f t="shared" si="11"/>
        <v>962561</v>
      </c>
      <c r="H9" s="291">
        <f t="shared" si="11"/>
        <v>978042.5</v>
      </c>
      <c r="I9" s="291">
        <f t="shared" si="11"/>
        <v>993524</v>
      </c>
      <c r="J9" s="291">
        <f t="shared" si="11"/>
        <v>1009005.5</v>
      </c>
      <c r="K9" s="291">
        <f t="shared" si="11"/>
        <v>1024487</v>
      </c>
      <c r="L9" s="291">
        <f t="shared" si="11"/>
        <v>1039968.5</v>
      </c>
      <c r="M9" s="291">
        <v>1055450</v>
      </c>
      <c r="N9" s="291">
        <v>1073592.6984016832</v>
      </c>
      <c r="O9" s="291">
        <v>1091735.3968033665</v>
      </c>
      <c r="P9" s="291">
        <f t="shared" si="4"/>
        <v>1109878.0952050497</v>
      </c>
      <c r="Q9" s="294">
        <f t="shared" si="5"/>
        <v>1128020.793606733</v>
      </c>
      <c r="R9" s="459">
        <f t="shared" si="6"/>
        <v>1146475.356620946</v>
      </c>
      <c r="S9" s="459">
        <f t="shared" si="7"/>
        <v>1165241.7842476885</v>
      </c>
      <c r="T9" s="459">
        <f t="shared" si="8"/>
        <v>1184320.0764869608</v>
      </c>
      <c r="U9" s="304">
        <v>1.7189538492286001</v>
      </c>
      <c r="V9" s="389"/>
      <c r="W9" s="390"/>
    </row>
    <row r="10" spans="1:23" x14ac:dyDescent="0.25">
      <c r="A10" s="232">
        <v>7</v>
      </c>
      <c r="B10" s="233" t="s">
        <v>192</v>
      </c>
      <c r="C10" s="291">
        <v>20833803</v>
      </c>
      <c r="D10" s="291">
        <f t="shared" ref="D10:L10" si="12">(C10+($C$10*($U$10/100)))</f>
        <v>21304942.5</v>
      </c>
      <c r="E10" s="291">
        <f t="shared" si="12"/>
        <v>21776082</v>
      </c>
      <c r="F10" s="291">
        <f t="shared" si="12"/>
        <v>22247221.5</v>
      </c>
      <c r="G10" s="291">
        <f t="shared" si="12"/>
        <v>22718361</v>
      </c>
      <c r="H10" s="291">
        <f t="shared" si="12"/>
        <v>23189500.5</v>
      </c>
      <c r="I10" s="291">
        <f t="shared" si="12"/>
        <v>23660640</v>
      </c>
      <c r="J10" s="291">
        <f t="shared" si="12"/>
        <v>24131779.5</v>
      </c>
      <c r="K10" s="291">
        <f t="shared" si="12"/>
        <v>24602919</v>
      </c>
      <c r="L10" s="291">
        <f t="shared" si="12"/>
        <v>25074058.5</v>
      </c>
      <c r="M10" s="291">
        <v>25545198</v>
      </c>
      <c r="N10" s="291">
        <v>26122881.863724783</v>
      </c>
      <c r="O10" s="291">
        <v>26700565.727449566</v>
      </c>
      <c r="P10" s="291">
        <f t="shared" si="4"/>
        <v>27278249.591174349</v>
      </c>
      <c r="Q10" s="294">
        <f t="shared" si="5"/>
        <v>27855933.454899132</v>
      </c>
      <c r="R10" s="459">
        <f t="shared" si="6"/>
        <v>28446681.169074714</v>
      </c>
      <c r="S10" s="459">
        <f t="shared" si="7"/>
        <v>29050492.733701091</v>
      </c>
      <c r="T10" s="459">
        <f t="shared" si="8"/>
        <v>29667368.148778267</v>
      </c>
      <c r="U10" s="304">
        <v>2.2614186185786629</v>
      </c>
      <c r="V10" s="389"/>
      <c r="W10" s="390"/>
    </row>
    <row r="11" spans="1:23" x14ac:dyDescent="0.25">
      <c r="A11" s="232">
        <v>8</v>
      </c>
      <c r="B11" s="233" t="s">
        <v>208</v>
      </c>
      <c r="C11" s="291">
        <v>220490</v>
      </c>
      <c r="D11" s="291">
        <f t="shared" ref="D11:L11" si="13">(C11+($C$11*($U$11/100)))</f>
        <v>232811.9</v>
      </c>
      <c r="E11" s="291">
        <f t="shared" si="13"/>
        <v>245133.8</v>
      </c>
      <c r="F11" s="291">
        <f t="shared" si="13"/>
        <v>257455.69999999998</v>
      </c>
      <c r="G11" s="291">
        <f t="shared" si="13"/>
        <v>269777.59999999998</v>
      </c>
      <c r="H11" s="291">
        <f t="shared" si="13"/>
        <v>282099.5</v>
      </c>
      <c r="I11" s="291">
        <f t="shared" si="13"/>
        <v>294421.40000000002</v>
      </c>
      <c r="J11" s="291">
        <f t="shared" si="13"/>
        <v>306743.30000000005</v>
      </c>
      <c r="K11" s="291">
        <f t="shared" si="13"/>
        <v>319065.20000000007</v>
      </c>
      <c r="L11" s="291">
        <f t="shared" si="13"/>
        <v>331387.10000000009</v>
      </c>
      <c r="M11" s="291">
        <v>343709</v>
      </c>
      <c r="N11" s="291">
        <v>362916.89118372713</v>
      </c>
      <c r="O11" s="291">
        <v>382124.78236745426</v>
      </c>
      <c r="P11" s="291">
        <f t="shared" si="4"/>
        <v>401332.67355118139</v>
      </c>
      <c r="Q11" s="294">
        <f t="shared" si="5"/>
        <v>420540.56473490852</v>
      </c>
      <c r="R11" s="459">
        <f t="shared" si="6"/>
        <v>440821.87291884777</v>
      </c>
      <c r="S11" s="459">
        <f t="shared" si="7"/>
        <v>462176.59810299915</v>
      </c>
      <c r="T11" s="459">
        <f t="shared" si="8"/>
        <v>484604.7402873626</v>
      </c>
      <c r="U11" s="304">
        <v>5.5884167082407368</v>
      </c>
      <c r="V11" s="389"/>
      <c r="W11" s="390"/>
    </row>
    <row r="12" spans="1:23" x14ac:dyDescent="0.25">
      <c r="A12" s="232">
        <v>9</v>
      </c>
      <c r="B12" s="233" t="s">
        <v>209</v>
      </c>
      <c r="C12" s="291">
        <v>158204</v>
      </c>
      <c r="D12" s="291">
        <f t="shared" ref="D12:L12" si="14">(C12+($C$12*($U$12/100)))</f>
        <v>166708.29999999999</v>
      </c>
      <c r="E12" s="291">
        <f t="shared" si="14"/>
        <v>175212.59999999998</v>
      </c>
      <c r="F12" s="291">
        <f t="shared" si="14"/>
        <v>183716.89999999997</v>
      </c>
      <c r="G12" s="291">
        <f t="shared" si="14"/>
        <v>192221.19999999995</v>
      </c>
      <c r="H12" s="291">
        <f t="shared" si="14"/>
        <v>200725.49999999994</v>
      </c>
      <c r="I12" s="291">
        <f t="shared" si="14"/>
        <v>209229.79999999993</v>
      </c>
      <c r="J12" s="291">
        <f t="shared" si="14"/>
        <v>217734.09999999992</v>
      </c>
      <c r="K12" s="291">
        <f t="shared" si="14"/>
        <v>226238.39999999991</v>
      </c>
      <c r="L12" s="291">
        <f t="shared" si="14"/>
        <v>234742.6999999999</v>
      </c>
      <c r="M12" s="291">
        <v>243247</v>
      </c>
      <c r="N12" s="291">
        <v>256322.81010657127</v>
      </c>
      <c r="O12" s="291">
        <v>269398.62021314254</v>
      </c>
      <c r="P12" s="291">
        <f t="shared" si="4"/>
        <v>282474.43031971378</v>
      </c>
      <c r="Q12" s="294">
        <f t="shared" si="5"/>
        <v>295550.24042628502</v>
      </c>
      <c r="R12" s="459">
        <f t="shared" si="6"/>
        <v>309328.94434015139</v>
      </c>
      <c r="S12" s="459">
        <f t="shared" si="7"/>
        <v>323810.54206131282</v>
      </c>
      <c r="T12" s="459">
        <f t="shared" si="8"/>
        <v>338995.03358976939</v>
      </c>
      <c r="U12" s="304">
        <v>5.375527799549948</v>
      </c>
      <c r="V12" s="389"/>
      <c r="W12" s="390"/>
    </row>
    <row r="13" spans="1:23" x14ac:dyDescent="0.25">
      <c r="A13" s="232">
        <v>10</v>
      </c>
      <c r="B13" s="233" t="s">
        <v>193</v>
      </c>
      <c r="C13" s="291">
        <v>13850507</v>
      </c>
      <c r="D13" s="291">
        <f t="shared" ref="D13:L13" si="15">(C13+($C$13*($U$13/100)))</f>
        <v>14144250.4</v>
      </c>
      <c r="E13" s="291">
        <f t="shared" si="15"/>
        <v>14437993.800000001</v>
      </c>
      <c r="F13" s="291">
        <f t="shared" si="15"/>
        <v>14731737.200000001</v>
      </c>
      <c r="G13" s="291">
        <f t="shared" si="15"/>
        <v>15025480.600000001</v>
      </c>
      <c r="H13" s="291">
        <f t="shared" si="15"/>
        <v>15319224.000000002</v>
      </c>
      <c r="I13" s="291">
        <f t="shared" si="15"/>
        <v>15612967.400000002</v>
      </c>
      <c r="J13" s="291">
        <f t="shared" si="15"/>
        <v>15906710.800000003</v>
      </c>
      <c r="K13" s="291">
        <f t="shared" si="15"/>
        <v>16200454.200000003</v>
      </c>
      <c r="L13" s="291">
        <f t="shared" si="15"/>
        <v>16494197.600000003</v>
      </c>
      <c r="M13" s="291">
        <v>16787941</v>
      </c>
      <c r="N13" s="291">
        <v>17143981.892101597</v>
      </c>
      <c r="O13" s="291">
        <v>17500022.784203194</v>
      </c>
      <c r="P13" s="291">
        <f t="shared" si="4"/>
        <v>17856063.676304791</v>
      </c>
      <c r="Q13" s="294">
        <f t="shared" si="5"/>
        <v>18212104.568406388</v>
      </c>
      <c r="R13" s="459">
        <f t="shared" si="6"/>
        <v>18575696.423240609</v>
      </c>
      <c r="S13" s="459">
        <f t="shared" si="7"/>
        <v>18946839.240807455</v>
      </c>
      <c r="T13" s="459">
        <f t="shared" si="8"/>
        <v>19325533.021106925</v>
      </c>
      <c r="U13" s="304">
        <v>2.1208133391795694</v>
      </c>
      <c r="V13" s="389"/>
      <c r="W13" s="390"/>
    </row>
    <row r="14" spans="1:23" x14ac:dyDescent="0.25">
      <c r="A14" s="232">
        <v>11</v>
      </c>
      <c r="B14" s="233" t="s">
        <v>145</v>
      </c>
      <c r="C14" s="291">
        <v>1347668</v>
      </c>
      <c r="D14" s="291">
        <f t="shared" ref="D14:L14" si="16">(C14+($C$14*($U$14/100)))</f>
        <v>1358755.7</v>
      </c>
      <c r="E14" s="291">
        <f t="shared" si="16"/>
        <v>1369843.4</v>
      </c>
      <c r="F14" s="291">
        <f t="shared" si="16"/>
        <v>1380931.0999999999</v>
      </c>
      <c r="G14" s="291">
        <f t="shared" si="16"/>
        <v>1392018.7999999998</v>
      </c>
      <c r="H14" s="291">
        <f t="shared" si="16"/>
        <v>1403106.4999999998</v>
      </c>
      <c r="I14" s="291">
        <f t="shared" si="16"/>
        <v>1414194.1999999997</v>
      </c>
      <c r="J14" s="291">
        <f t="shared" si="16"/>
        <v>1425281.8999999997</v>
      </c>
      <c r="K14" s="291">
        <f t="shared" si="16"/>
        <v>1436369.5999999996</v>
      </c>
      <c r="L14" s="291">
        <f t="shared" si="16"/>
        <v>1447457.2999999996</v>
      </c>
      <c r="M14" s="291">
        <v>1458545</v>
      </c>
      <c r="N14" s="291">
        <v>1470544.9208978028</v>
      </c>
      <c r="O14" s="291">
        <v>1482544.8417956056</v>
      </c>
      <c r="P14" s="291">
        <f t="shared" si="4"/>
        <v>1494544.7626934084</v>
      </c>
      <c r="Q14" s="294">
        <f t="shared" si="5"/>
        <v>1506544.6835912112</v>
      </c>
      <c r="R14" s="459">
        <f t="shared" si="6"/>
        <v>1518643.3317148134</v>
      </c>
      <c r="S14" s="459">
        <f t="shared" si="7"/>
        <v>1530840.7070642149</v>
      </c>
      <c r="T14" s="459">
        <f t="shared" si="8"/>
        <v>1543136.8096394157</v>
      </c>
      <c r="U14" s="304">
        <v>0.82273230498906247</v>
      </c>
      <c r="V14" s="389"/>
      <c r="W14" s="390"/>
    </row>
    <row r="15" spans="1:23" x14ac:dyDescent="0.25">
      <c r="A15" s="232">
        <v>12</v>
      </c>
      <c r="B15" s="233" t="s">
        <v>146</v>
      </c>
      <c r="C15" s="291">
        <v>50671017</v>
      </c>
      <c r="D15" s="291">
        <f t="shared" ref="D15:L15" si="17">(C15+($C$15*($U$15/100)))</f>
        <v>51647884.5</v>
      </c>
      <c r="E15" s="291">
        <f t="shared" si="17"/>
        <v>52624752</v>
      </c>
      <c r="F15" s="291">
        <f t="shared" si="17"/>
        <v>53601619.5</v>
      </c>
      <c r="G15" s="291">
        <f t="shared" si="17"/>
        <v>54578487</v>
      </c>
      <c r="H15" s="291">
        <f t="shared" si="17"/>
        <v>55555354.5</v>
      </c>
      <c r="I15" s="291">
        <f t="shared" si="17"/>
        <v>56532222</v>
      </c>
      <c r="J15" s="291">
        <f t="shared" si="17"/>
        <v>57509089.5</v>
      </c>
      <c r="K15" s="291">
        <f t="shared" si="17"/>
        <v>58485957</v>
      </c>
      <c r="L15" s="291">
        <f t="shared" si="17"/>
        <v>59462824.5</v>
      </c>
      <c r="M15" s="291">
        <v>60439692</v>
      </c>
      <c r="N15" s="291">
        <v>61604886.115302838</v>
      </c>
      <c r="O15" s="291">
        <v>62770080.230605677</v>
      </c>
      <c r="P15" s="291">
        <f t="shared" si="4"/>
        <v>63935274.345908515</v>
      </c>
      <c r="Q15" s="294">
        <f t="shared" si="5"/>
        <v>65100468.461211354</v>
      </c>
      <c r="R15" s="459">
        <f t="shared" si="6"/>
        <v>66288125.916107915</v>
      </c>
      <c r="S15" s="459">
        <f t="shared" si="7"/>
        <v>67498246.710598215</v>
      </c>
      <c r="T15" s="459">
        <f t="shared" si="8"/>
        <v>68730830.844682232</v>
      </c>
      <c r="U15" s="304">
        <v>1.9278624307066896</v>
      </c>
      <c r="V15" s="389"/>
      <c r="W15" s="390"/>
    </row>
    <row r="16" spans="1:23" x14ac:dyDescent="0.25">
      <c r="A16" s="232">
        <v>13</v>
      </c>
      <c r="B16" s="233" t="s">
        <v>147</v>
      </c>
      <c r="C16" s="291">
        <v>21144564</v>
      </c>
      <c r="D16" s="291">
        <f t="shared" ref="D16:L16" si="18">(C16+($C$16*($U$16/100)))</f>
        <v>21565253.800000001</v>
      </c>
      <c r="E16" s="291">
        <f t="shared" si="18"/>
        <v>21985943.600000001</v>
      </c>
      <c r="F16" s="291">
        <f t="shared" si="18"/>
        <v>22406633.400000002</v>
      </c>
      <c r="G16" s="291">
        <f t="shared" si="18"/>
        <v>22827323.200000003</v>
      </c>
      <c r="H16" s="291">
        <f t="shared" si="18"/>
        <v>23248013.000000004</v>
      </c>
      <c r="I16" s="291">
        <f t="shared" si="18"/>
        <v>23668702.800000004</v>
      </c>
      <c r="J16" s="291">
        <f t="shared" si="18"/>
        <v>24089392.600000005</v>
      </c>
      <c r="K16" s="291">
        <f t="shared" si="18"/>
        <v>24510082.400000006</v>
      </c>
      <c r="L16" s="291">
        <f t="shared" si="18"/>
        <v>24930772.200000007</v>
      </c>
      <c r="M16" s="291">
        <v>25351462</v>
      </c>
      <c r="N16" s="291">
        <v>25855851.756085187</v>
      </c>
      <c r="O16" s="291">
        <v>26360241.512170374</v>
      </c>
      <c r="P16" s="291">
        <f t="shared" si="4"/>
        <v>26864631.268255562</v>
      </c>
      <c r="Q16" s="294">
        <f t="shared" si="5"/>
        <v>27369021.024340749</v>
      </c>
      <c r="R16" s="459">
        <f t="shared" si="6"/>
        <v>27883446.060680922</v>
      </c>
      <c r="S16" s="459">
        <f t="shared" si="7"/>
        <v>28407906.377276085</v>
      </c>
      <c r="T16" s="459">
        <f t="shared" si="8"/>
        <v>28942401.974126235</v>
      </c>
      <c r="U16" s="304">
        <v>1.9895884351174136</v>
      </c>
      <c r="V16" s="389"/>
      <c r="W16" s="390"/>
    </row>
    <row r="17" spans="1:23" x14ac:dyDescent="0.25">
      <c r="A17" s="232">
        <v>14</v>
      </c>
      <c r="B17" s="233" t="s">
        <v>148</v>
      </c>
      <c r="C17" s="291">
        <v>6077900</v>
      </c>
      <c r="D17" s="291">
        <f t="shared" ref="D17:L17" si="19">(C17+($C$17*($U$17/100)))</f>
        <v>6156570.2000000002</v>
      </c>
      <c r="E17" s="291">
        <f t="shared" si="19"/>
        <v>6235240.4000000004</v>
      </c>
      <c r="F17" s="291">
        <f t="shared" si="19"/>
        <v>6313910.6000000006</v>
      </c>
      <c r="G17" s="291">
        <f t="shared" si="19"/>
        <v>6392580.8000000007</v>
      </c>
      <c r="H17" s="291">
        <f t="shared" si="19"/>
        <v>6471251.0000000009</v>
      </c>
      <c r="I17" s="291">
        <f t="shared" si="19"/>
        <v>6549921.2000000011</v>
      </c>
      <c r="J17" s="291">
        <f t="shared" si="19"/>
        <v>6628591.4000000013</v>
      </c>
      <c r="K17" s="291">
        <f t="shared" si="19"/>
        <v>6707261.6000000015</v>
      </c>
      <c r="L17" s="291">
        <f t="shared" si="19"/>
        <v>6785931.8000000017</v>
      </c>
      <c r="M17" s="291">
        <v>6864602</v>
      </c>
      <c r="N17" s="291">
        <v>6953454.9940045737</v>
      </c>
      <c r="O17" s="291">
        <v>7042307.9880091473</v>
      </c>
      <c r="P17" s="291">
        <f t="shared" si="4"/>
        <v>7131160.982013721</v>
      </c>
      <c r="Q17" s="294">
        <f t="shared" si="5"/>
        <v>7220013.9760182947</v>
      </c>
      <c r="R17" s="459">
        <f t="shared" si="6"/>
        <v>7310017.051927628</v>
      </c>
      <c r="S17" s="459">
        <f t="shared" si="7"/>
        <v>7401170.2097417209</v>
      </c>
      <c r="T17" s="459">
        <f t="shared" si="8"/>
        <v>7493473.4494605735</v>
      </c>
      <c r="U17" s="304">
        <v>1.2943648299577157</v>
      </c>
      <c r="V17" s="389"/>
      <c r="W17" s="390"/>
    </row>
    <row r="18" spans="1:23" x14ac:dyDescent="0.25">
      <c r="A18" s="232">
        <v>15</v>
      </c>
      <c r="B18" s="233" t="s">
        <v>194</v>
      </c>
      <c r="C18" s="291">
        <v>10143700</v>
      </c>
      <c r="D18" s="291">
        <f t="shared" ref="D18:L18" si="20">(C18+($C$18*($U$18/100)))</f>
        <v>10383460.199999999</v>
      </c>
      <c r="E18" s="291">
        <f t="shared" si="20"/>
        <v>10623220.399999999</v>
      </c>
      <c r="F18" s="291">
        <f t="shared" si="20"/>
        <v>10862980.599999998</v>
      </c>
      <c r="G18" s="291">
        <f t="shared" si="20"/>
        <v>11102740.799999997</v>
      </c>
      <c r="H18" s="291">
        <f t="shared" si="20"/>
        <v>11342500.999999996</v>
      </c>
      <c r="I18" s="291">
        <f t="shared" si="20"/>
        <v>11582261.199999996</v>
      </c>
      <c r="J18" s="291">
        <f t="shared" si="20"/>
        <v>11822021.399999995</v>
      </c>
      <c r="K18" s="291">
        <f t="shared" si="20"/>
        <v>12061781.599999994</v>
      </c>
      <c r="L18" s="291">
        <f t="shared" si="20"/>
        <v>12301541.799999993</v>
      </c>
      <c r="M18" s="291">
        <v>12541302</v>
      </c>
      <c r="N18" s="291">
        <v>12837732.797024794</v>
      </c>
      <c r="O18" s="291">
        <v>13134163.594049588</v>
      </c>
      <c r="P18" s="291">
        <f t="shared" si="4"/>
        <v>13430594.391074382</v>
      </c>
      <c r="Q18" s="294">
        <f t="shared" si="5"/>
        <v>13727025.188099176</v>
      </c>
      <c r="R18" s="459">
        <f t="shared" si="6"/>
        <v>14030462.531766795</v>
      </c>
      <c r="S18" s="459">
        <f t="shared" si="7"/>
        <v>14340906.422077239</v>
      </c>
      <c r="T18" s="459">
        <f t="shared" si="8"/>
        <v>14658356.859030508</v>
      </c>
      <c r="U18" s="304">
        <v>2.3636365428788313</v>
      </c>
      <c r="V18" s="389"/>
      <c r="W18" s="390"/>
    </row>
    <row r="19" spans="1:23" x14ac:dyDescent="0.25">
      <c r="A19" s="232">
        <v>16</v>
      </c>
      <c r="B19" s="233" t="s">
        <v>150</v>
      </c>
      <c r="C19" s="291">
        <v>26945829</v>
      </c>
      <c r="D19" s="291">
        <f t="shared" ref="D19:L19" si="21">(C19+($C$19*($U$19/100)))</f>
        <v>27550059.5</v>
      </c>
      <c r="E19" s="291">
        <f t="shared" si="21"/>
        <v>28154290</v>
      </c>
      <c r="F19" s="291">
        <f t="shared" si="21"/>
        <v>28758520.5</v>
      </c>
      <c r="G19" s="291">
        <f t="shared" si="21"/>
        <v>29362751</v>
      </c>
      <c r="H19" s="291">
        <f t="shared" si="21"/>
        <v>29966981.5</v>
      </c>
      <c r="I19" s="291">
        <f t="shared" si="21"/>
        <v>30571212</v>
      </c>
      <c r="J19" s="291">
        <f t="shared" si="21"/>
        <v>31175442.5</v>
      </c>
      <c r="K19" s="291">
        <f t="shared" si="21"/>
        <v>31779673</v>
      </c>
      <c r="L19" s="291">
        <f t="shared" si="21"/>
        <v>32383903.5</v>
      </c>
      <c r="M19" s="291">
        <v>32988134</v>
      </c>
      <c r="N19" s="291">
        <v>33727856.526291065</v>
      </c>
      <c r="O19" s="291">
        <v>34467579.05258213</v>
      </c>
      <c r="P19" s="291">
        <f t="shared" si="4"/>
        <v>35207301.578873195</v>
      </c>
      <c r="Q19" s="294">
        <f t="shared" si="5"/>
        <v>35947024.10516426</v>
      </c>
      <c r="R19" s="459">
        <f t="shared" si="6"/>
        <v>36703334.093356088</v>
      </c>
      <c r="S19" s="459">
        <f t="shared" si="7"/>
        <v>37476231.543448687</v>
      </c>
      <c r="T19" s="459">
        <f t="shared" si="8"/>
        <v>38265716.455442056</v>
      </c>
      <c r="U19" s="304">
        <v>2.2423897219862861</v>
      </c>
      <c r="V19" s="389"/>
      <c r="W19" s="390"/>
    </row>
    <row r="20" spans="1:23" x14ac:dyDescent="0.25">
      <c r="A20" s="232">
        <v>17</v>
      </c>
      <c r="B20" s="233" t="s">
        <v>151</v>
      </c>
      <c r="C20" s="291">
        <v>52850562</v>
      </c>
      <c r="D20" s="291">
        <f t="shared" ref="D20:L20" si="22">(C20+($C$20*($U$20/100)))</f>
        <v>53675035.5</v>
      </c>
      <c r="E20" s="291">
        <f t="shared" si="22"/>
        <v>54499509</v>
      </c>
      <c r="F20" s="291">
        <f t="shared" si="22"/>
        <v>55323982.5</v>
      </c>
      <c r="G20" s="291">
        <f t="shared" si="22"/>
        <v>56148456</v>
      </c>
      <c r="H20" s="291">
        <f t="shared" si="22"/>
        <v>56972929.5</v>
      </c>
      <c r="I20" s="291">
        <f t="shared" si="22"/>
        <v>57797403</v>
      </c>
      <c r="J20" s="291">
        <f t="shared" si="22"/>
        <v>58621876.5</v>
      </c>
      <c r="K20" s="291">
        <f t="shared" si="22"/>
        <v>59446350</v>
      </c>
      <c r="L20" s="291">
        <f t="shared" si="22"/>
        <v>60270823.5</v>
      </c>
      <c r="M20" s="291">
        <v>61095297</v>
      </c>
      <c r="N20" s="291">
        <v>62048389.10432104</v>
      </c>
      <c r="O20" s="291">
        <v>63001481.20864208</v>
      </c>
      <c r="P20" s="291">
        <f t="shared" si="4"/>
        <v>63954573.312963121</v>
      </c>
      <c r="Q20" s="294">
        <f t="shared" si="5"/>
        <v>64907665.417284161</v>
      </c>
      <c r="R20" s="459">
        <f t="shared" si="6"/>
        <v>65875625.843782589</v>
      </c>
      <c r="S20" s="459">
        <f t="shared" si="7"/>
        <v>66858454.592458397</v>
      </c>
      <c r="T20" s="459">
        <f t="shared" si="8"/>
        <v>67856151.663311601</v>
      </c>
      <c r="U20" s="304">
        <v>1.5600089550608753</v>
      </c>
      <c r="V20" s="389"/>
      <c r="W20" s="390"/>
    </row>
    <row r="21" spans="1:23" x14ac:dyDescent="0.25">
      <c r="A21" s="232">
        <v>18</v>
      </c>
      <c r="B21" s="233" t="s">
        <v>152</v>
      </c>
      <c r="C21" s="291">
        <v>31841374</v>
      </c>
      <c r="D21" s="291">
        <f t="shared" ref="D21:L21" si="23">(C21+($C$21*($U$21/100)))</f>
        <v>31997842.699999999</v>
      </c>
      <c r="E21" s="291">
        <f t="shared" si="23"/>
        <v>32154311.399999999</v>
      </c>
      <c r="F21" s="291">
        <f t="shared" si="23"/>
        <v>32310780.099999998</v>
      </c>
      <c r="G21" s="291">
        <f t="shared" si="23"/>
        <v>32467248.799999997</v>
      </c>
      <c r="H21" s="291">
        <f t="shared" si="23"/>
        <v>32623717.499999996</v>
      </c>
      <c r="I21" s="291">
        <f t="shared" si="23"/>
        <v>32780186.199999996</v>
      </c>
      <c r="J21" s="291">
        <f t="shared" si="23"/>
        <v>32936654.899999995</v>
      </c>
      <c r="K21" s="291">
        <f t="shared" si="23"/>
        <v>33093123.599999994</v>
      </c>
      <c r="L21" s="291">
        <f t="shared" si="23"/>
        <v>33249592.299999993</v>
      </c>
      <c r="M21" s="291">
        <v>33406061</v>
      </c>
      <c r="N21" s="291">
        <v>33570218.58116439</v>
      </c>
      <c r="O21" s="291">
        <v>33734376.16232878</v>
      </c>
      <c r="P21" s="291">
        <f t="shared" si="4"/>
        <v>33898533.74349317</v>
      </c>
      <c r="Q21" s="294">
        <f t="shared" si="5"/>
        <v>34062691.324657559</v>
      </c>
      <c r="R21" s="459">
        <f t="shared" si="6"/>
        <v>34227655.577145867</v>
      </c>
      <c r="S21" s="459">
        <f t="shared" si="7"/>
        <v>34393426.500958093</v>
      </c>
      <c r="T21" s="459">
        <f t="shared" si="8"/>
        <v>34560004.096094236</v>
      </c>
      <c r="U21" s="304">
        <v>0.49140059094183564</v>
      </c>
    </row>
    <row r="22" spans="1:23" x14ac:dyDescent="0.25">
      <c r="A22" s="232">
        <v>19</v>
      </c>
      <c r="B22" s="233" t="s">
        <v>153</v>
      </c>
      <c r="C22" s="291">
        <v>60650</v>
      </c>
      <c r="D22" s="291">
        <f t="shared" ref="D22:L22" si="24">(C22+($C$22*($U$22/100)))</f>
        <v>61032.3</v>
      </c>
      <c r="E22" s="291">
        <f t="shared" si="24"/>
        <v>61414.600000000006</v>
      </c>
      <c r="F22" s="291">
        <f t="shared" si="24"/>
        <v>61796.900000000009</v>
      </c>
      <c r="G22" s="291">
        <f t="shared" si="24"/>
        <v>62179.200000000012</v>
      </c>
      <c r="H22" s="291">
        <f t="shared" si="24"/>
        <v>62561.500000000015</v>
      </c>
      <c r="I22" s="291">
        <f t="shared" si="24"/>
        <v>62943.800000000017</v>
      </c>
      <c r="J22" s="291">
        <f t="shared" si="24"/>
        <v>63326.10000000002</v>
      </c>
      <c r="K22" s="291">
        <f t="shared" si="24"/>
        <v>63708.400000000023</v>
      </c>
      <c r="L22" s="291">
        <f t="shared" si="24"/>
        <v>64090.700000000026</v>
      </c>
      <c r="M22" s="291">
        <v>64473</v>
      </c>
      <c r="N22" s="291">
        <v>64879.397821929102</v>
      </c>
      <c r="O22" s="291">
        <v>65285.795643858204</v>
      </c>
      <c r="P22" s="291">
        <f t="shared" si="4"/>
        <v>65692.193465787306</v>
      </c>
      <c r="Q22" s="294">
        <f t="shared" si="5"/>
        <v>66098.591287716408</v>
      </c>
      <c r="R22" s="459">
        <f t="shared" si="6"/>
        <v>66507.550789568399</v>
      </c>
      <c r="S22" s="459">
        <f t="shared" si="7"/>
        <v>66919.071971343292</v>
      </c>
      <c r="T22" s="459">
        <f t="shared" si="8"/>
        <v>67333.154833041073</v>
      </c>
      <c r="U22" s="304">
        <v>0.63033800494641379</v>
      </c>
    </row>
    <row r="23" spans="1:23" x14ac:dyDescent="0.25">
      <c r="A23" s="232">
        <v>20</v>
      </c>
      <c r="B23" s="233" t="s">
        <v>154</v>
      </c>
      <c r="C23" s="291">
        <v>60348023</v>
      </c>
      <c r="D23" s="291">
        <f t="shared" ref="D23:L23" si="25">(C23+($C$23*($U$23/100)))</f>
        <v>61575901.600000001</v>
      </c>
      <c r="E23" s="291">
        <f t="shared" si="25"/>
        <v>62803780.200000003</v>
      </c>
      <c r="F23" s="291">
        <f t="shared" si="25"/>
        <v>64031658.800000004</v>
      </c>
      <c r="G23" s="291">
        <f t="shared" si="25"/>
        <v>65259537.400000006</v>
      </c>
      <c r="H23" s="291">
        <f t="shared" si="25"/>
        <v>66487416.000000007</v>
      </c>
      <c r="I23" s="291">
        <f t="shared" si="25"/>
        <v>67715294.600000009</v>
      </c>
      <c r="J23" s="291">
        <f t="shared" si="25"/>
        <v>68943173.200000003</v>
      </c>
      <c r="K23" s="291">
        <f t="shared" si="25"/>
        <v>70171051.799999997</v>
      </c>
      <c r="L23" s="291">
        <f t="shared" si="25"/>
        <v>71398930.399999991</v>
      </c>
      <c r="M23" s="291">
        <v>72626809</v>
      </c>
      <c r="N23" s="291">
        <v>74104519.455525398</v>
      </c>
      <c r="O23" s="291">
        <v>75582229.911050797</v>
      </c>
      <c r="P23" s="291">
        <f t="shared" si="4"/>
        <v>77059940.366576195</v>
      </c>
      <c r="Q23" s="294">
        <f t="shared" si="5"/>
        <v>78537650.822101593</v>
      </c>
      <c r="R23" s="459">
        <f t="shared" si="6"/>
        <v>80045427.698283985</v>
      </c>
      <c r="S23" s="459">
        <f t="shared" si="7"/>
        <v>81583270.995123371</v>
      </c>
      <c r="T23" s="459">
        <f t="shared" si="8"/>
        <v>83151180.712619752</v>
      </c>
      <c r="U23" s="304">
        <v>2.0346625108166343</v>
      </c>
    </row>
    <row r="24" spans="1:23" x14ac:dyDescent="0.25">
      <c r="A24" s="232">
        <v>21</v>
      </c>
      <c r="B24" s="233" t="s">
        <v>155</v>
      </c>
      <c r="C24" s="291">
        <v>96878627</v>
      </c>
      <c r="D24" s="291">
        <f t="shared" ref="D24:L24" si="26">(C24+($C$24*($U$24/100)))</f>
        <v>98428197.599999994</v>
      </c>
      <c r="E24" s="291">
        <f t="shared" si="26"/>
        <v>99977768.199999988</v>
      </c>
      <c r="F24" s="291">
        <f t="shared" si="26"/>
        <v>101527338.79999998</v>
      </c>
      <c r="G24" s="291">
        <f t="shared" si="26"/>
        <v>103076909.39999998</v>
      </c>
      <c r="H24" s="291">
        <f t="shared" si="26"/>
        <v>104626479.99999997</v>
      </c>
      <c r="I24" s="291">
        <f t="shared" si="26"/>
        <v>106176050.59999996</v>
      </c>
      <c r="J24" s="291">
        <f t="shared" si="26"/>
        <v>107725621.19999996</v>
      </c>
      <c r="K24" s="291">
        <f t="shared" si="26"/>
        <v>109275191.79999995</v>
      </c>
      <c r="L24" s="291">
        <f t="shared" si="26"/>
        <v>110824762.39999995</v>
      </c>
      <c r="M24" s="291">
        <v>112374333</v>
      </c>
      <c r="N24" s="291">
        <v>114171756.9314045</v>
      </c>
      <c r="O24" s="291">
        <v>115969180.862809</v>
      </c>
      <c r="P24" s="291">
        <f t="shared" si="4"/>
        <v>117766604.7942135</v>
      </c>
      <c r="Q24" s="294">
        <f t="shared" si="5"/>
        <v>119564028.725618</v>
      </c>
      <c r="R24" s="459">
        <f t="shared" si="6"/>
        <v>121390202.39642416</v>
      </c>
      <c r="S24" s="459">
        <f t="shared" si="7"/>
        <v>123245125.80663198</v>
      </c>
      <c r="T24" s="459">
        <f t="shared" si="8"/>
        <v>125128798.95624146</v>
      </c>
      <c r="U24" s="304">
        <v>1.5994968632245377</v>
      </c>
    </row>
    <row r="25" spans="1:23" x14ac:dyDescent="0.25">
      <c r="A25" s="232">
        <v>22</v>
      </c>
      <c r="B25" s="233" t="s">
        <v>156</v>
      </c>
      <c r="C25" s="291">
        <v>2293896</v>
      </c>
      <c r="D25" s="291">
        <f t="shared" ref="D25:L25" si="27">(C25+($C$25*($U$25/100)))</f>
        <v>2321545.4</v>
      </c>
      <c r="E25" s="291">
        <f t="shared" si="27"/>
        <v>2349194.7999999998</v>
      </c>
      <c r="F25" s="291">
        <f t="shared" si="27"/>
        <v>2376844.1999999997</v>
      </c>
      <c r="G25" s="291">
        <f t="shared" si="27"/>
        <v>2404493.5999999996</v>
      </c>
      <c r="H25" s="291">
        <f t="shared" si="27"/>
        <v>2432142.9999999995</v>
      </c>
      <c r="I25" s="291">
        <f t="shared" si="27"/>
        <v>2459792.3999999994</v>
      </c>
      <c r="J25" s="291">
        <f t="shared" si="27"/>
        <v>2487441.7999999993</v>
      </c>
      <c r="K25" s="291">
        <f t="shared" si="27"/>
        <v>2515091.1999999993</v>
      </c>
      <c r="L25" s="291">
        <f t="shared" si="27"/>
        <v>2542740.5999999992</v>
      </c>
      <c r="M25" s="291">
        <v>2570390</v>
      </c>
      <c r="N25" s="291">
        <v>2601372.1113363467</v>
      </c>
      <c r="O25" s="291">
        <v>2632354.2226726934</v>
      </c>
      <c r="P25" s="291">
        <f t="shared" si="4"/>
        <v>2663336.3340090401</v>
      </c>
      <c r="Q25" s="294">
        <f t="shared" si="5"/>
        <v>2694318.4453453869</v>
      </c>
      <c r="R25" s="459">
        <f t="shared" si="6"/>
        <v>2725673.9985418627</v>
      </c>
      <c r="S25" s="459">
        <f t="shared" si="7"/>
        <v>2757402.9935984677</v>
      </c>
      <c r="T25" s="459">
        <f t="shared" si="8"/>
        <v>2789505.4305152022</v>
      </c>
      <c r="U25" s="304">
        <v>1.2053467114463776</v>
      </c>
    </row>
    <row r="26" spans="1:23" x14ac:dyDescent="0.25">
      <c r="A26" s="232">
        <v>23</v>
      </c>
      <c r="B26" s="233" t="s">
        <v>157</v>
      </c>
      <c r="C26" s="291">
        <v>2318822</v>
      </c>
      <c r="D26" s="291">
        <f t="shared" ref="D26:L26" si="28">(C26+($C$26*($U$26/100)))</f>
        <v>2383628.7000000002</v>
      </c>
      <c r="E26" s="291">
        <f t="shared" si="28"/>
        <v>2448435.4000000004</v>
      </c>
      <c r="F26" s="291">
        <f t="shared" si="28"/>
        <v>2513242.1000000006</v>
      </c>
      <c r="G26" s="291">
        <f t="shared" si="28"/>
        <v>2578048.8000000007</v>
      </c>
      <c r="H26" s="291">
        <f t="shared" si="28"/>
        <v>2642855.5000000009</v>
      </c>
      <c r="I26" s="291">
        <f t="shared" si="28"/>
        <v>2707662.2000000011</v>
      </c>
      <c r="J26" s="291">
        <f t="shared" si="28"/>
        <v>2772468.9000000013</v>
      </c>
      <c r="K26" s="291">
        <f t="shared" si="28"/>
        <v>2837275.6000000015</v>
      </c>
      <c r="L26" s="291">
        <f t="shared" si="28"/>
        <v>2902082.3000000017</v>
      </c>
      <c r="M26" s="291">
        <v>2966889</v>
      </c>
      <c r="N26" s="291">
        <v>3049807.9499479909</v>
      </c>
      <c r="O26" s="291">
        <v>3132726.8998959819</v>
      </c>
      <c r="P26" s="291">
        <f t="shared" si="4"/>
        <v>3215645.8498439728</v>
      </c>
      <c r="Q26" s="294">
        <f t="shared" si="5"/>
        <v>3298564.7997919638</v>
      </c>
      <c r="R26" s="459">
        <f t="shared" si="6"/>
        <v>3383801.1779485857</v>
      </c>
      <c r="S26" s="459">
        <f t="shared" si="7"/>
        <v>3471354.9843138386</v>
      </c>
      <c r="T26" s="459">
        <f t="shared" si="8"/>
        <v>3561226.2188877231</v>
      </c>
      <c r="U26" s="304">
        <v>2.7948113309257887</v>
      </c>
    </row>
    <row r="27" spans="1:23" x14ac:dyDescent="0.25">
      <c r="A27" s="232">
        <v>24</v>
      </c>
      <c r="B27" s="233" t="s">
        <v>158</v>
      </c>
      <c r="C27" s="291">
        <v>888573</v>
      </c>
      <c r="D27" s="291">
        <f t="shared" ref="D27:L27" si="29">(C27+($C$27*($U$27/100)))</f>
        <v>909436.3</v>
      </c>
      <c r="E27" s="291">
        <f t="shared" si="29"/>
        <v>930299.60000000009</v>
      </c>
      <c r="F27" s="291">
        <f t="shared" si="29"/>
        <v>951162.90000000014</v>
      </c>
      <c r="G27" s="291">
        <f t="shared" si="29"/>
        <v>972026.20000000019</v>
      </c>
      <c r="H27" s="291">
        <f t="shared" si="29"/>
        <v>992889.50000000023</v>
      </c>
      <c r="I27" s="291">
        <f t="shared" si="29"/>
        <v>1013752.8000000003</v>
      </c>
      <c r="J27" s="291">
        <f t="shared" si="29"/>
        <v>1034616.1000000003</v>
      </c>
      <c r="K27" s="291">
        <f t="shared" si="29"/>
        <v>1055479.4000000004</v>
      </c>
      <c r="L27" s="291">
        <f t="shared" si="29"/>
        <v>1076342.7000000004</v>
      </c>
      <c r="M27" s="291">
        <v>1097206</v>
      </c>
      <c r="N27" s="291">
        <v>1122967.9103211553</v>
      </c>
      <c r="O27" s="291">
        <v>1148729.8206423107</v>
      </c>
      <c r="P27" s="291">
        <f t="shared" si="4"/>
        <v>1174491.730963466</v>
      </c>
      <c r="Q27" s="294">
        <f t="shared" si="5"/>
        <v>1200253.6412846213</v>
      </c>
      <c r="R27" s="459">
        <f t="shared" si="6"/>
        <v>1226620.4298359316</v>
      </c>
      <c r="S27" s="459">
        <f t="shared" si="7"/>
        <v>1253592.0966173967</v>
      </c>
      <c r="T27" s="459">
        <f t="shared" si="8"/>
        <v>1281168.6416290165</v>
      </c>
      <c r="U27" s="304">
        <v>2.3479556547408036</v>
      </c>
    </row>
    <row r="28" spans="1:23" x14ac:dyDescent="0.25">
      <c r="A28" s="232">
        <v>25</v>
      </c>
      <c r="B28" s="233" t="s">
        <v>159</v>
      </c>
      <c r="C28" s="291">
        <v>1990036</v>
      </c>
      <c r="D28" s="291">
        <f t="shared" ref="D28:L28" si="30">(C28+($C$28*($U$28/100)))</f>
        <v>1988882.6</v>
      </c>
      <c r="E28" s="291">
        <f t="shared" si="30"/>
        <v>1987729.2000000002</v>
      </c>
      <c r="F28" s="291">
        <f t="shared" si="30"/>
        <v>1986575.8000000003</v>
      </c>
      <c r="G28" s="291">
        <f t="shared" si="30"/>
        <v>1985422.4000000004</v>
      </c>
      <c r="H28" s="291">
        <f t="shared" si="30"/>
        <v>1984269.0000000005</v>
      </c>
      <c r="I28" s="291">
        <f t="shared" si="30"/>
        <v>1983115.6000000006</v>
      </c>
      <c r="J28" s="291">
        <f t="shared" si="30"/>
        <v>1981962.2000000007</v>
      </c>
      <c r="K28" s="291">
        <f t="shared" si="30"/>
        <v>1980808.8000000007</v>
      </c>
      <c r="L28" s="291">
        <f t="shared" si="30"/>
        <v>1979655.4000000008</v>
      </c>
      <c r="M28" s="291">
        <v>1978502</v>
      </c>
      <c r="N28" s="291">
        <v>1977355.2849622821</v>
      </c>
      <c r="O28" s="291">
        <v>1976208.5699245641</v>
      </c>
      <c r="P28" s="291">
        <f t="shared" si="4"/>
        <v>1975061.8548868462</v>
      </c>
      <c r="Q28" s="294">
        <f t="shared" si="5"/>
        <v>1973915.1398491282</v>
      </c>
      <c r="R28" s="459">
        <f t="shared" si="6"/>
        <v>1972769.089433118</v>
      </c>
      <c r="S28" s="459">
        <f t="shared" si="7"/>
        <v>1971623.7036388153</v>
      </c>
      <c r="T28" s="459">
        <f t="shared" si="8"/>
        <v>1970478.9824662202</v>
      </c>
      <c r="U28" s="304">
        <v>-5.7958750494965926E-2</v>
      </c>
    </row>
    <row r="29" spans="1:23" x14ac:dyDescent="0.25">
      <c r="A29" s="232">
        <v>26</v>
      </c>
      <c r="B29" s="233" t="s">
        <v>160</v>
      </c>
      <c r="C29" s="291">
        <v>36804660</v>
      </c>
      <c r="D29" s="291">
        <f t="shared" ref="D29:L29" si="31">(C29+($C$29*($U$29/100)))</f>
        <v>37321615.799999997</v>
      </c>
      <c r="E29" s="291">
        <f t="shared" si="31"/>
        <v>37838571.599999994</v>
      </c>
      <c r="F29" s="291">
        <f t="shared" si="31"/>
        <v>38355527.399999991</v>
      </c>
      <c r="G29" s="291">
        <f t="shared" si="31"/>
        <v>38872483.199999988</v>
      </c>
      <c r="H29" s="291">
        <f t="shared" si="31"/>
        <v>39389438.999999985</v>
      </c>
      <c r="I29" s="291">
        <f t="shared" si="31"/>
        <v>39906394.799999982</v>
      </c>
      <c r="J29" s="291">
        <f t="shared" si="31"/>
        <v>40423350.599999979</v>
      </c>
      <c r="K29" s="291">
        <f t="shared" si="31"/>
        <v>40940306.399999976</v>
      </c>
      <c r="L29" s="291">
        <f t="shared" si="31"/>
        <v>41457262.199999973</v>
      </c>
      <c r="M29" s="291">
        <v>41974218</v>
      </c>
      <c r="N29" s="291">
        <v>42563785.066930234</v>
      </c>
      <c r="O29" s="291">
        <v>43153352.133860469</v>
      </c>
      <c r="P29" s="291">
        <f t="shared" si="4"/>
        <v>43742919.200790703</v>
      </c>
      <c r="Q29" s="294">
        <f t="shared" si="5"/>
        <v>44332486.267720938</v>
      </c>
      <c r="R29" s="459">
        <f t="shared" si="6"/>
        <v>44930334.354357332</v>
      </c>
      <c r="S29" s="459">
        <f t="shared" si="7"/>
        <v>45536463.460699886</v>
      </c>
      <c r="T29" s="459">
        <f t="shared" si="8"/>
        <v>46150873.5867486</v>
      </c>
      <c r="U29" s="304">
        <v>1.4045933313879275</v>
      </c>
    </row>
    <row r="30" spans="1:23" x14ac:dyDescent="0.25">
      <c r="A30" s="232">
        <v>27</v>
      </c>
      <c r="B30" s="233" t="s">
        <v>161</v>
      </c>
      <c r="C30" s="291">
        <v>974345</v>
      </c>
      <c r="D30" s="291">
        <f t="shared" ref="D30:L30" si="32">(C30+($C$30*($U$30/100)))</f>
        <v>1001705.8</v>
      </c>
      <c r="E30" s="291">
        <f t="shared" si="32"/>
        <v>1029066.6000000001</v>
      </c>
      <c r="F30" s="291">
        <f t="shared" si="32"/>
        <v>1056427.4000000001</v>
      </c>
      <c r="G30" s="291">
        <f t="shared" si="32"/>
        <v>1083788.2000000002</v>
      </c>
      <c r="H30" s="291">
        <f t="shared" si="32"/>
        <v>1111149.0000000002</v>
      </c>
      <c r="I30" s="291">
        <f t="shared" si="32"/>
        <v>1138509.8000000003</v>
      </c>
      <c r="J30" s="291">
        <f t="shared" si="32"/>
        <v>1165870.6000000003</v>
      </c>
      <c r="K30" s="291">
        <f t="shared" si="32"/>
        <v>1193231.4000000004</v>
      </c>
      <c r="L30" s="291">
        <f t="shared" si="32"/>
        <v>1220592.2000000004</v>
      </c>
      <c r="M30" s="291">
        <v>1247953</v>
      </c>
      <c r="N30" s="291">
        <v>1282997.0474805126</v>
      </c>
      <c r="O30" s="291">
        <v>1318041.0949610253</v>
      </c>
      <c r="P30" s="291">
        <f t="shared" si="4"/>
        <v>1353085.1424415379</v>
      </c>
      <c r="Q30" s="294">
        <f t="shared" si="5"/>
        <v>1388129.1899220506</v>
      </c>
      <c r="R30" s="459">
        <f t="shared" si="6"/>
        <v>1424157.3171425986</v>
      </c>
      <c r="S30" s="459">
        <f t="shared" si="7"/>
        <v>1461169.5241031819</v>
      </c>
      <c r="T30" s="459">
        <f t="shared" si="8"/>
        <v>1499165.8108038008</v>
      </c>
      <c r="U30" s="304">
        <v>2.8081223796499186</v>
      </c>
    </row>
    <row r="31" spans="1:23" x14ac:dyDescent="0.25">
      <c r="A31" s="232">
        <v>28</v>
      </c>
      <c r="B31" s="233" t="s">
        <v>162</v>
      </c>
      <c r="C31" s="291">
        <v>24358999</v>
      </c>
      <c r="D31" s="291">
        <f t="shared" ref="D31:L31" si="33">(C31+($C$31*($U$31/100)))</f>
        <v>24697432.899999999</v>
      </c>
      <c r="E31" s="291">
        <f t="shared" si="33"/>
        <v>25035866.799999997</v>
      </c>
      <c r="F31" s="291">
        <f t="shared" si="33"/>
        <v>25374300.699999996</v>
      </c>
      <c r="G31" s="291">
        <f t="shared" si="33"/>
        <v>25712734.599999994</v>
      </c>
      <c r="H31" s="291">
        <f t="shared" si="33"/>
        <v>26051168.499999993</v>
      </c>
      <c r="I31" s="291">
        <f t="shared" si="33"/>
        <v>26389602.399999991</v>
      </c>
      <c r="J31" s="291">
        <f t="shared" si="33"/>
        <v>26728036.29999999</v>
      </c>
      <c r="K31" s="291">
        <f t="shared" si="33"/>
        <v>27066470.199999988</v>
      </c>
      <c r="L31" s="291">
        <f t="shared" si="33"/>
        <v>27404904.099999987</v>
      </c>
      <c r="M31" s="291">
        <v>27743338</v>
      </c>
      <c r="N31" s="291">
        <v>28128792.512246508</v>
      </c>
      <c r="O31" s="291">
        <v>28514247.024493016</v>
      </c>
      <c r="P31" s="291">
        <f t="shared" si="4"/>
        <v>28899701.536739524</v>
      </c>
      <c r="Q31" s="294">
        <f t="shared" si="5"/>
        <v>29285156.048986033</v>
      </c>
      <c r="R31" s="459">
        <f t="shared" si="6"/>
        <v>29675965.907478593</v>
      </c>
      <c r="S31" s="459">
        <f t="shared" si="7"/>
        <v>30072131.112217203</v>
      </c>
      <c r="T31" s="459">
        <f t="shared" si="8"/>
        <v>30473651.663201861</v>
      </c>
      <c r="U31" s="304">
        <v>1.3893588156065033</v>
      </c>
    </row>
    <row r="32" spans="1:23" x14ac:dyDescent="0.25">
      <c r="A32" s="232">
        <v>29</v>
      </c>
      <c r="B32" s="233" t="s">
        <v>163</v>
      </c>
      <c r="C32" s="291">
        <v>56507188</v>
      </c>
      <c r="D32" s="291">
        <f t="shared" ref="D32:L32" si="34">(C32+($C$32*($U$32/100)))</f>
        <v>57711312.899999999</v>
      </c>
      <c r="E32" s="291">
        <f t="shared" si="34"/>
        <v>58915437.799999997</v>
      </c>
      <c r="F32" s="291">
        <f t="shared" si="34"/>
        <v>60119562.699999996</v>
      </c>
      <c r="G32" s="291">
        <f t="shared" si="34"/>
        <v>61323687.599999994</v>
      </c>
      <c r="H32" s="291">
        <f t="shared" si="34"/>
        <v>62527812.499999993</v>
      </c>
      <c r="I32" s="291">
        <f t="shared" si="34"/>
        <v>63731937.399999991</v>
      </c>
      <c r="J32" s="291">
        <f t="shared" si="34"/>
        <v>64936062.29999999</v>
      </c>
      <c r="K32" s="291">
        <f t="shared" si="34"/>
        <v>66140187.199999988</v>
      </c>
      <c r="L32" s="291">
        <f t="shared" si="34"/>
        <v>67344312.099999994</v>
      </c>
      <c r="M32" s="291">
        <v>68548437</v>
      </c>
      <c r="N32" s="291">
        <v>70009151.69434616</v>
      </c>
      <c r="O32" s="291">
        <v>71469866.388692319</v>
      </c>
      <c r="P32" s="291">
        <f t="shared" si="4"/>
        <v>72930581.083038479</v>
      </c>
      <c r="Q32" s="294">
        <f t="shared" si="5"/>
        <v>74391295.777384639</v>
      </c>
      <c r="R32" s="459">
        <f t="shared" si="6"/>
        <v>75883137.183172509</v>
      </c>
      <c r="S32" s="459">
        <f t="shared" si="7"/>
        <v>77406105.300402075</v>
      </c>
      <c r="T32" s="459">
        <f t="shared" si="8"/>
        <v>78960200.129073352</v>
      </c>
      <c r="U32" s="304">
        <v>2.1309234145574538</v>
      </c>
    </row>
    <row r="33" spans="1:21" x14ac:dyDescent="0.25">
      <c r="A33" s="232">
        <v>30</v>
      </c>
      <c r="B33" s="233" t="s">
        <v>164</v>
      </c>
      <c r="C33" s="291">
        <v>540851</v>
      </c>
      <c r="D33" s="291">
        <f t="shared" ref="D33:L33" si="35">(C33+($C$33*($U$33/100)))</f>
        <v>547823.6</v>
      </c>
      <c r="E33" s="291">
        <f t="shared" si="35"/>
        <v>554796.19999999995</v>
      </c>
      <c r="F33" s="291">
        <f t="shared" si="35"/>
        <v>561768.79999999993</v>
      </c>
      <c r="G33" s="291">
        <f t="shared" si="35"/>
        <v>568741.39999999991</v>
      </c>
      <c r="H33" s="291">
        <f t="shared" si="35"/>
        <v>575713.99999999988</v>
      </c>
      <c r="I33" s="291">
        <f t="shared" si="35"/>
        <v>582686.59999999986</v>
      </c>
      <c r="J33" s="291">
        <f t="shared" si="35"/>
        <v>589659.19999999984</v>
      </c>
      <c r="K33" s="291">
        <f t="shared" si="35"/>
        <v>596631.79999999981</v>
      </c>
      <c r="L33" s="291">
        <f t="shared" si="35"/>
        <v>603604.39999999979</v>
      </c>
      <c r="M33" s="291">
        <v>610577</v>
      </c>
      <c r="N33" s="291">
        <v>618448.50100526761</v>
      </c>
      <c r="O33" s="291">
        <v>626320.00201053522</v>
      </c>
      <c r="P33" s="291">
        <f t="shared" si="4"/>
        <v>634191.50301580282</v>
      </c>
      <c r="Q33" s="294">
        <f t="shared" si="5"/>
        <v>642063.00402107043</v>
      </c>
      <c r="R33" s="459">
        <f t="shared" si="6"/>
        <v>650035.98367370921</v>
      </c>
      <c r="S33" s="459">
        <f t="shared" si="7"/>
        <v>658110.44197371916</v>
      </c>
      <c r="T33" s="459">
        <f t="shared" si="8"/>
        <v>666286.37892110017</v>
      </c>
      <c r="U33" s="304">
        <v>1.2891905534056514</v>
      </c>
    </row>
    <row r="34" spans="1:21" x14ac:dyDescent="0.25">
      <c r="A34" s="232">
        <v>31</v>
      </c>
      <c r="B34" s="233" t="s">
        <v>165</v>
      </c>
      <c r="C34" s="291">
        <v>62405679</v>
      </c>
      <c r="D34" s="291">
        <f t="shared" ref="D34:L34" si="36">(C34+($C$34*($U$34/100)))</f>
        <v>63379814.100000001</v>
      </c>
      <c r="E34" s="291">
        <f t="shared" si="36"/>
        <v>64353949.200000003</v>
      </c>
      <c r="F34" s="291">
        <f t="shared" si="36"/>
        <v>65328084.300000004</v>
      </c>
      <c r="G34" s="291">
        <f t="shared" si="36"/>
        <v>66302219.400000006</v>
      </c>
      <c r="H34" s="291">
        <f t="shared" si="36"/>
        <v>67276354.5</v>
      </c>
      <c r="I34" s="291">
        <f t="shared" si="36"/>
        <v>68250489.599999994</v>
      </c>
      <c r="J34" s="291">
        <f t="shared" si="36"/>
        <v>69224624.699999988</v>
      </c>
      <c r="K34" s="291">
        <f t="shared" si="36"/>
        <v>70198759.799999982</v>
      </c>
      <c r="L34" s="291">
        <f t="shared" si="36"/>
        <v>71172894.899999976</v>
      </c>
      <c r="M34" s="291">
        <v>72147030</v>
      </c>
      <c r="N34" s="291">
        <v>73273224.84973079</v>
      </c>
      <c r="O34" s="291">
        <v>74399419.699461579</v>
      </c>
      <c r="P34" s="291">
        <f t="shared" si="4"/>
        <v>75525614.549192369</v>
      </c>
      <c r="Q34" s="294">
        <f t="shared" si="5"/>
        <v>76651809.398923159</v>
      </c>
      <c r="R34" s="459">
        <f t="shared" si="6"/>
        <v>77795583.833559394</v>
      </c>
      <c r="S34" s="459">
        <f t="shared" si="7"/>
        <v>78956937.85310106</v>
      </c>
      <c r="T34" s="459">
        <f t="shared" si="8"/>
        <v>80135871.457548171</v>
      </c>
      <c r="U34" s="304">
        <v>1.5609718788573712</v>
      </c>
    </row>
    <row r="35" spans="1:21" x14ac:dyDescent="0.25">
      <c r="A35" s="232">
        <v>32</v>
      </c>
      <c r="B35" s="233" t="s">
        <v>195</v>
      </c>
      <c r="C35" s="291">
        <v>0</v>
      </c>
      <c r="D35" s="291"/>
      <c r="E35" s="291"/>
      <c r="F35" s="291"/>
      <c r="G35" s="291"/>
      <c r="H35" s="291"/>
      <c r="I35" s="291"/>
      <c r="J35" s="291"/>
      <c r="K35" s="291"/>
      <c r="L35" s="291"/>
      <c r="M35" s="291"/>
      <c r="N35" s="291"/>
      <c r="O35" s="292"/>
      <c r="P35" s="294">
        <f>D49</f>
        <v>36429723.67876</v>
      </c>
      <c r="Q35" s="294">
        <f>E49</f>
        <v>36905073.571680002</v>
      </c>
      <c r="R35" s="473">
        <f t="shared" ref="R35:T35" si="37">F49</f>
        <v>37380423.464599997</v>
      </c>
      <c r="S35" s="473">
        <f t="shared" si="37"/>
        <v>37855773.357519999</v>
      </c>
      <c r="T35" s="473">
        <f t="shared" si="37"/>
        <v>38331123.250440001</v>
      </c>
      <c r="U35" s="442">
        <f>I49</f>
        <v>1.3580000000000001</v>
      </c>
    </row>
    <row r="36" spans="1:21" x14ac:dyDescent="0.25">
      <c r="A36" s="232">
        <v>33</v>
      </c>
      <c r="B36" s="233" t="s">
        <v>167</v>
      </c>
      <c r="C36" s="291">
        <v>3199203</v>
      </c>
      <c r="D36" s="291">
        <f t="shared" ref="D36:L36" si="38">(C36+($C$36*($U$36/100)))</f>
        <v>3246674.4</v>
      </c>
      <c r="E36" s="291">
        <f t="shared" si="38"/>
        <v>3294145.8</v>
      </c>
      <c r="F36" s="291">
        <f t="shared" si="38"/>
        <v>3341617.1999999997</v>
      </c>
      <c r="G36" s="291">
        <f t="shared" si="38"/>
        <v>3389088.5999999996</v>
      </c>
      <c r="H36" s="291">
        <f t="shared" si="38"/>
        <v>3436559.9999999995</v>
      </c>
      <c r="I36" s="291">
        <f t="shared" si="38"/>
        <v>3484031.3999999994</v>
      </c>
      <c r="J36" s="291">
        <f t="shared" si="38"/>
        <v>3531502.7999999993</v>
      </c>
      <c r="K36" s="291">
        <f t="shared" si="38"/>
        <v>3578974.1999999993</v>
      </c>
      <c r="L36" s="291">
        <f t="shared" si="38"/>
        <v>3626445.5999999992</v>
      </c>
      <c r="M36" s="291">
        <v>3673917</v>
      </c>
      <c r="N36" s="291">
        <v>3728432.4475892279</v>
      </c>
      <c r="O36" s="291">
        <v>3782947.8951784559</v>
      </c>
      <c r="P36" s="291">
        <f>O36+(M36*U36/100)</f>
        <v>3837463.3427676833</v>
      </c>
      <c r="Q36" s="294">
        <f>P36+(M36*U36/100)</f>
        <v>3891978.7903569108</v>
      </c>
      <c r="R36" s="459">
        <f>Q36+(N36*U36/100)</f>
        <v>3947303.1658630874</v>
      </c>
      <c r="S36" s="459">
        <f>R36+(O36*U36/100)</f>
        <v>4003436.4692862132</v>
      </c>
      <c r="T36" s="459">
        <f>S36+(P36*U36/100)</f>
        <v>4060378.7006262881</v>
      </c>
      <c r="U36" s="304">
        <v>1.4838508215952499</v>
      </c>
    </row>
    <row r="37" spans="1:21" x14ac:dyDescent="0.25">
      <c r="A37" s="232">
        <v>34</v>
      </c>
      <c r="B37" s="233" t="s">
        <v>168</v>
      </c>
      <c r="C37" s="291">
        <v>166197921</v>
      </c>
      <c r="D37" s="291">
        <f t="shared" ref="D37:L37" si="39">(C37+($C$37*($U$37/100)))</f>
        <v>169559363</v>
      </c>
      <c r="E37" s="291">
        <f t="shared" si="39"/>
        <v>172920805</v>
      </c>
      <c r="F37" s="291">
        <f t="shared" si="39"/>
        <v>176282247</v>
      </c>
      <c r="G37" s="291">
        <f t="shared" si="39"/>
        <v>179643689</v>
      </c>
      <c r="H37" s="291">
        <f t="shared" si="39"/>
        <v>183005131</v>
      </c>
      <c r="I37" s="291">
        <f t="shared" si="39"/>
        <v>186366573</v>
      </c>
      <c r="J37" s="291">
        <f t="shared" si="39"/>
        <v>189728015</v>
      </c>
      <c r="K37" s="291">
        <f t="shared" si="39"/>
        <v>193089457</v>
      </c>
      <c r="L37" s="291">
        <f t="shared" si="39"/>
        <v>196450899</v>
      </c>
      <c r="M37" s="291">
        <v>199812341</v>
      </c>
      <c r="N37" s="291">
        <v>203853652.65488961</v>
      </c>
      <c r="O37" s="291">
        <v>207894964.30977923</v>
      </c>
      <c r="P37" s="291">
        <f>O37+(M37*U37/100)</f>
        <v>211936275.96466884</v>
      </c>
      <c r="Q37" s="294">
        <f>P37+(M37*U37/100)</f>
        <v>215977587.61955845</v>
      </c>
      <c r="R37" s="459">
        <f>Q37+(N37*U37/100)</f>
        <v>220100636.96797693</v>
      </c>
      <c r="S37" s="459">
        <f>R37+(O37*U37/100)</f>
        <v>224305424.00992429</v>
      </c>
      <c r="T37" s="459">
        <f>S37+(P37*U37/100)</f>
        <v>228591948.74540055</v>
      </c>
      <c r="U37" s="304">
        <v>2.0225535793555443</v>
      </c>
    </row>
    <row r="38" spans="1:21" x14ac:dyDescent="0.25">
      <c r="A38" s="232">
        <v>35</v>
      </c>
      <c r="B38" s="233" t="s">
        <v>196</v>
      </c>
      <c r="C38" s="291">
        <v>8489349</v>
      </c>
      <c r="D38" s="291">
        <f t="shared" ref="D38:L38" si="40">(C38+($C$38*($U$38/100)))</f>
        <v>8649043.3000000007</v>
      </c>
      <c r="E38" s="291">
        <f t="shared" si="40"/>
        <v>8808737.6000000015</v>
      </c>
      <c r="F38" s="291">
        <f t="shared" si="40"/>
        <v>8968431.9000000022</v>
      </c>
      <c r="G38" s="291">
        <f t="shared" si="40"/>
        <v>9128126.200000003</v>
      </c>
      <c r="H38" s="291">
        <f t="shared" si="40"/>
        <v>9287820.5000000037</v>
      </c>
      <c r="I38" s="291">
        <f t="shared" si="40"/>
        <v>9447514.8000000045</v>
      </c>
      <c r="J38" s="291">
        <f t="shared" si="40"/>
        <v>9607209.1000000052</v>
      </c>
      <c r="K38" s="291">
        <f t="shared" si="40"/>
        <v>9766903.400000006</v>
      </c>
      <c r="L38" s="291">
        <f t="shared" si="40"/>
        <v>9926597.7000000067</v>
      </c>
      <c r="M38" s="291">
        <v>10086292</v>
      </c>
      <c r="N38" s="291">
        <v>10276026.612222398</v>
      </c>
      <c r="O38" s="291">
        <v>10465761.224444795</v>
      </c>
      <c r="P38" s="291">
        <f>O38+(M38*U38/100)</f>
        <v>10655495.836667193</v>
      </c>
      <c r="Q38" s="294">
        <f>P38+(M38*U38/100)</f>
        <v>10845230.448889591</v>
      </c>
      <c r="R38" s="459">
        <f>Q38+(N38*U38/100)</f>
        <v>11038534.184737913</v>
      </c>
      <c r="S38" s="459">
        <f>R38+(O38*U38/100)</f>
        <v>11235407.044212162</v>
      </c>
      <c r="T38" s="459">
        <f>S38+(P38*U38/100)</f>
        <v>11435849.027312336</v>
      </c>
      <c r="U38" s="304">
        <v>1.8811136166035816</v>
      </c>
    </row>
    <row r="39" spans="1:21" x14ac:dyDescent="0.25">
      <c r="A39" s="232">
        <v>36</v>
      </c>
      <c r="B39" s="233" t="s">
        <v>170</v>
      </c>
      <c r="C39" s="291">
        <v>80176197</v>
      </c>
      <c r="D39" s="291">
        <f t="shared" ref="D39:L39" si="41">(C39+($C$39*($U$39/100)))</f>
        <v>81286188.799999997</v>
      </c>
      <c r="E39" s="291">
        <f t="shared" si="41"/>
        <v>82396180.599999994</v>
      </c>
      <c r="F39" s="291">
        <f t="shared" si="41"/>
        <v>83506172.399999991</v>
      </c>
      <c r="G39" s="291">
        <f t="shared" si="41"/>
        <v>84616164.199999988</v>
      </c>
      <c r="H39" s="291">
        <f t="shared" si="41"/>
        <v>85726155.999999985</v>
      </c>
      <c r="I39" s="291">
        <f t="shared" si="41"/>
        <v>86836147.799999982</v>
      </c>
      <c r="J39" s="291">
        <f t="shared" si="41"/>
        <v>87946139.599999979</v>
      </c>
      <c r="K39" s="291">
        <f t="shared" si="41"/>
        <v>89056131.399999976</v>
      </c>
      <c r="L39" s="291">
        <f t="shared" si="41"/>
        <v>90166123.199999973</v>
      </c>
      <c r="M39" s="291">
        <v>91276115</v>
      </c>
      <c r="N39" s="291">
        <v>92539778.568201631</v>
      </c>
      <c r="O39" s="291">
        <v>93803442.136403263</v>
      </c>
      <c r="P39" s="291">
        <f>O39+(M39*U39/100)</f>
        <v>95067105.704604894</v>
      </c>
      <c r="Q39" s="294">
        <f>P39+(M39*U39/100)</f>
        <v>96330769.272806525</v>
      </c>
      <c r="R39" s="459">
        <f>Q39+(N39*U39/100)</f>
        <v>97611927.512134328</v>
      </c>
      <c r="S39" s="459">
        <f>R39+(O39*U39/100)</f>
        <v>98910580.422588319</v>
      </c>
      <c r="T39" s="459">
        <f>S39+(P39*U39/100)</f>
        <v>100226728.00416848</v>
      </c>
      <c r="U39" s="304">
        <v>1.3844405715576658</v>
      </c>
    </row>
    <row r="40" spans="1:21" x14ac:dyDescent="0.25">
      <c r="A40" s="228"/>
      <c r="B40" s="306" t="s">
        <v>207</v>
      </c>
      <c r="C40" s="307">
        <f t="shared" ref="C40:P40" si="42">SUM(C4:C39)</f>
        <v>1028737436</v>
      </c>
      <c r="D40" s="307">
        <f t="shared" si="42"/>
        <v>1046920649.6999998</v>
      </c>
      <c r="E40" s="307">
        <f t="shared" si="42"/>
        <v>1065103863.4</v>
      </c>
      <c r="F40" s="307">
        <f t="shared" si="42"/>
        <v>1083287077.0999999</v>
      </c>
      <c r="G40" s="307">
        <f t="shared" si="42"/>
        <v>1101470290.8</v>
      </c>
      <c r="H40" s="307">
        <f t="shared" si="42"/>
        <v>1119653504.5</v>
      </c>
      <c r="I40" s="307">
        <f t="shared" si="42"/>
        <v>1137836718.1999998</v>
      </c>
      <c r="J40" s="307">
        <f t="shared" si="42"/>
        <v>1156019931.8999999</v>
      </c>
      <c r="K40" s="307">
        <f t="shared" si="42"/>
        <v>1174203145.5999999</v>
      </c>
      <c r="L40" s="307">
        <f t="shared" si="42"/>
        <v>1192386359.3000002</v>
      </c>
      <c r="M40" s="307">
        <f t="shared" si="42"/>
        <v>1210569573</v>
      </c>
      <c r="N40" s="307">
        <f t="shared" si="42"/>
        <v>1232192559.280288</v>
      </c>
      <c r="O40" s="307">
        <f t="shared" si="42"/>
        <v>1253815545.5605762</v>
      </c>
      <c r="P40" s="307">
        <f t="shared" si="42"/>
        <v>1275251318.804724</v>
      </c>
      <c r="Q40" s="307">
        <f>SUM(Q4:Q39)</f>
        <v>1296887894.582757</v>
      </c>
      <c r="R40" s="460">
        <f>SUM(R4:R39)</f>
        <v>1318459415.7034655</v>
      </c>
      <c r="S40" s="460">
        <f t="shared" ref="S40:T40" si="43">SUM(S4:S39)</f>
        <v>1340433141.8027158</v>
      </c>
      <c r="T40" s="460">
        <f t="shared" si="43"/>
        <v>1362809072.8805084</v>
      </c>
      <c r="U40" s="228"/>
    </row>
    <row r="42" spans="1:21" ht="21" customHeight="1" x14ac:dyDescent="0.25">
      <c r="B42" s="589" t="s">
        <v>326</v>
      </c>
      <c r="C42" s="589"/>
      <c r="D42" s="589"/>
      <c r="E42" s="589"/>
    </row>
    <row r="43" spans="1:21" ht="72.75" customHeight="1" x14ac:dyDescent="0.25">
      <c r="B43" s="590" t="s">
        <v>447</v>
      </c>
      <c r="C43" s="589"/>
      <c r="D43" s="589"/>
      <c r="E43" s="589"/>
    </row>
    <row r="44" spans="1:21" ht="91.5" customHeight="1" x14ac:dyDescent="0.25">
      <c r="B44" s="586" t="s">
        <v>427</v>
      </c>
      <c r="C44" s="586"/>
      <c r="D44" s="586"/>
      <c r="E44" s="586"/>
    </row>
    <row r="45" spans="1:21" x14ac:dyDescent="0.25">
      <c r="B45" s="179"/>
    </row>
    <row r="46" spans="1:21" x14ac:dyDescent="0.25">
      <c r="B46" s="429" t="s">
        <v>417</v>
      </c>
      <c r="C46" s="430"/>
      <c r="D46" s="430"/>
      <c r="E46" s="430"/>
      <c r="F46" s="431"/>
    </row>
    <row r="47" spans="1:21" ht="69" x14ac:dyDescent="0.25">
      <c r="B47" s="432" t="s">
        <v>418</v>
      </c>
      <c r="C47" s="432">
        <v>2011</v>
      </c>
      <c r="D47" s="432">
        <v>2014</v>
      </c>
      <c r="E47" s="432">
        <v>2015</v>
      </c>
      <c r="F47" s="432">
        <v>2016</v>
      </c>
      <c r="G47" s="432">
        <v>2017</v>
      </c>
      <c r="H47" s="432">
        <v>2018</v>
      </c>
      <c r="I47" s="432" t="s">
        <v>419</v>
      </c>
    </row>
    <row r="48" spans="1:21" x14ac:dyDescent="0.25">
      <c r="B48" s="405" t="s">
        <v>136</v>
      </c>
      <c r="C48" s="433">
        <v>49386799</v>
      </c>
      <c r="D48" s="434">
        <f>C48+(C48*I48*3/100)</f>
        <v>50750900.378225386</v>
      </c>
      <c r="E48" s="435">
        <f>D48+(D48*I48/100)</f>
        <v>51218160.014092296</v>
      </c>
      <c r="F48" s="435">
        <f t="shared" ref="F48:H48" si="44">E48+(E48*J48/100)</f>
        <v>51218160.014092296</v>
      </c>
      <c r="G48" s="435">
        <f t="shared" si="44"/>
        <v>51218160.014092296</v>
      </c>
      <c r="H48" s="435">
        <f t="shared" si="44"/>
        <v>51218160.014092296</v>
      </c>
      <c r="I48" s="435">
        <f>C66</f>
        <v>0.92069230769230759</v>
      </c>
    </row>
    <row r="49" spans="2:9" x14ac:dyDescent="0.25">
      <c r="B49" s="405" t="s">
        <v>166</v>
      </c>
      <c r="C49" s="433">
        <v>35003674</v>
      </c>
      <c r="D49" s="434">
        <f>C49+(C49*I49*3/100)</f>
        <v>36429723.67876</v>
      </c>
      <c r="E49" s="435">
        <f>C49+(C49*I49*4/100)</f>
        <v>36905073.571680002</v>
      </c>
      <c r="F49" s="435">
        <f>C49+(C49*I49*5/100)</f>
        <v>37380423.464599997</v>
      </c>
      <c r="G49" s="435">
        <f>C49+(C49*I49*6/100)</f>
        <v>37855773.357519999</v>
      </c>
      <c r="H49" s="435">
        <f>C49+(C49*I49*7/100)</f>
        <v>38331123.250440001</v>
      </c>
      <c r="I49" s="435">
        <f>13.58/10</f>
        <v>1.3580000000000001</v>
      </c>
    </row>
    <row r="50" spans="2:9" x14ac:dyDescent="0.25">
      <c r="B50" s="436"/>
      <c r="C50" s="430"/>
      <c r="D50" s="430"/>
      <c r="E50" s="430"/>
      <c r="F50" s="437"/>
    </row>
    <row r="51" spans="2:9" x14ac:dyDescent="0.25">
      <c r="B51" s="436"/>
      <c r="C51" s="430"/>
      <c r="D51" s="430"/>
      <c r="E51" s="430"/>
      <c r="F51" s="437"/>
    </row>
    <row r="52" spans="2:9" ht="41.4" x14ac:dyDescent="0.25">
      <c r="B52" s="432" t="s">
        <v>420</v>
      </c>
      <c r="C52" s="432" t="s">
        <v>400</v>
      </c>
      <c r="E52" s="430"/>
      <c r="F52" s="438"/>
    </row>
    <row r="53" spans="2:9" x14ac:dyDescent="0.25">
      <c r="B53" s="439" t="s">
        <v>401</v>
      </c>
      <c r="C53" s="428">
        <v>11.89</v>
      </c>
      <c r="E53" s="430"/>
      <c r="F53" s="437"/>
    </row>
    <row r="54" spans="2:9" x14ac:dyDescent="0.25">
      <c r="B54" s="439" t="s">
        <v>402</v>
      </c>
      <c r="C54" s="428">
        <v>8.15</v>
      </c>
      <c r="E54" s="430"/>
      <c r="F54" s="440"/>
    </row>
    <row r="55" spans="2:9" x14ac:dyDescent="0.25">
      <c r="B55" s="439" t="s">
        <v>403</v>
      </c>
      <c r="C55" s="428">
        <v>10.87</v>
      </c>
      <c r="E55" s="430"/>
      <c r="F55" s="440"/>
    </row>
    <row r="56" spans="2:9" x14ac:dyDescent="0.25">
      <c r="B56" s="439" t="s">
        <v>404</v>
      </c>
      <c r="C56" s="428">
        <v>9.5</v>
      </c>
      <c r="E56" s="430"/>
      <c r="F56" s="441"/>
    </row>
    <row r="57" spans="2:9" x14ac:dyDescent="0.25">
      <c r="B57" s="439" t="s">
        <v>405</v>
      </c>
      <c r="C57" s="428">
        <v>11.33</v>
      </c>
      <c r="E57" s="430"/>
      <c r="F57" s="440"/>
    </row>
    <row r="58" spans="2:9" x14ac:dyDescent="0.25">
      <c r="B58" s="439" t="s">
        <v>406</v>
      </c>
      <c r="C58" s="428">
        <v>11.15</v>
      </c>
      <c r="E58" s="430"/>
      <c r="F58" s="440"/>
    </row>
    <row r="59" spans="2:9" x14ac:dyDescent="0.25">
      <c r="B59" s="439" t="s">
        <v>407</v>
      </c>
      <c r="C59" s="428">
        <v>14.65</v>
      </c>
      <c r="E59" s="430"/>
      <c r="F59" s="430"/>
    </row>
    <row r="60" spans="2:9" x14ac:dyDescent="0.25">
      <c r="B60" s="439" t="s">
        <v>408</v>
      </c>
      <c r="C60" s="428">
        <v>12.16</v>
      </c>
      <c r="E60" s="430"/>
      <c r="F60" s="430"/>
    </row>
    <row r="61" spans="2:9" x14ac:dyDescent="0.25">
      <c r="B61" s="439" t="s">
        <v>409</v>
      </c>
      <c r="C61" s="428">
        <v>5.0999999999999996</v>
      </c>
      <c r="E61" s="430"/>
      <c r="F61" s="430"/>
    </row>
    <row r="62" spans="2:9" x14ac:dyDescent="0.25">
      <c r="B62" s="439" t="s">
        <v>410</v>
      </c>
      <c r="C62" s="428">
        <v>4.16</v>
      </c>
      <c r="E62" s="430"/>
      <c r="F62" s="430"/>
    </row>
    <row r="63" spans="2:9" x14ac:dyDescent="0.25">
      <c r="B63" s="439" t="s">
        <v>411</v>
      </c>
      <c r="C63" s="428">
        <v>3.45</v>
      </c>
      <c r="E63" s="430"/>
      <c r="F63" s="430"/>
    </row>
    <row r="64" spans="2:9" x14ac:dyDescent="0.25">
      <c r="B64" s="439" t="s">
        <v>412</v>
      </c>
      <c r="C64" s="428">
        <v>10.9</v>
      </c>
      <c r="E64" s="430"/>
      <c r="F64" s="430"/>
    </row>
    <row r="65" spans="2:6" x14ac:dyDescent="0.25">
      <c r="B65" s="439" t="s">
        <v>413</v>
      </c>
      <c r="C65" s="428">
        <v>6.38</v>
      </c>
      <c r="E65" s="430"/>
      <c r="F65" s="430"/>
    </row>
    <row r="66" spans="2:6" x14ac:dyDescent="0.25">
      <c r="B66" s="426" t="s">
        <v>416</v>
      </c>
      <c r="C66" s="427">
        <f>AVERAGE(C53:C65)/10</f>
        <v>0.92069230769230759</v>
      </c>
      <c r="E66" s="430"/>
      <c r="F66" s="430"/>
    </row>
    <row r="67" spans="2:6" x14ac:dyDescent="0.25">
      <c r="B67" s="436"/>
      <c r="C67" s="430"/>
      <c r="D67" s="430"/>
      <c r="E67" s="430"/>
      <c r="F67" s="430"/>
    </row>
    <row r="68" spans="2:6" x14ac:dyDescent="0.25">
      <c r="B68" s="436"/>
      <c r="C68" s="430"/>
      <c r="D68" s="430"/>
      <c r="E68" s="430"/>
      <c r="F68" s="430"/>
    </row>
    <row r="69" spans="2:6" x14ac:dyDescent="0.25">
      <c r="B69" s="429" t="s">
        <v>421</v>
      </c>
      <c r="C69" s="430"/>
      <c r="D69" s="430"/>
      <c r="E69" s="430"/>
      <c r="F69" s="430"/>
    </row>
    <row r="70" spans="2:6" x14ac:dyDescent="0.25">
      <c r="B70" s="436" t="s">
        <v>422</v>
      </c>
      <c r="C70" s="430"/>
      <c r="D70" s="430"/>
      <c r="E70" s="430"/>
      <c r="F70" s="430"/>
    </row>
    <row r="71" spans="2:6" x14ac:dyDescent="0.25">
      <c r="B71" s="436" t="s">
        <v>423</v>
      </c>
      <c r="C71" s="430"/>
      <c r="D71" s="430"/>
      <c r="E71" s="430"/>
      <c r="F71" s="430"/>
    </row>
    <row r="72" spans="2:6" x14ac:dyDescent="0.25">
      <c r="B72" s="429" t="s">
        <v>424</v>
      </c>
      <c r="C72" s="430"/>
      <c r="D72" s="430"/>
      <c r="E72" s="430"/>
      <c r="F72" s="430"/>
    </row>
    <row r="73" spans="2:6" ht="51" customHeight="1" x14ac:dyDescent="0.25">
      <c r="B73" s="591" t="s">
        <v>425</v>
      </c>
      <c r="C73" s="591"/>
      <c r="D73" s="591"/>
      <c r="E73" s="430"/>
      <c r="F73" s="430"/>
    </row>
    <row r="74" spans="2:6" ht="60" customHeight="1" x14ac:dyDescent="0.25">
      <c r="B74" s="591" t="s">
        <v>426</v>
      </c>
      <c r="C74" s="591"/>
      <c r="D74" s="591"/>
      <c r="E74" s="430"/>
      <c r="F74" s="430"/>
    </row>
  </sheetData>
  <mergeCells count="5">
    <mergeCell ref="B42:E42"/>
    <mergeCell ref="B43:E43"/>
    <mergeCell ref="B44:E44"/>
    <mergeCell ref="B73:D73"/>
    <mergeCell ref="B74:D74"/>
  </mergeCells>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39">
    <tabColor rgb="FFFFC000"/>
    <pageSetUpPr fitToPage="1"/>
  </sheetPr>
  <dimension ref="A1:X48"/>
  <sheetViews>
    <sheetView topLeftCell="J1" zoomScale="85" zoomScaleNormal="85" zoomScalePageLayoutView="80" workbookViewId="0">
      <selection activeCell="N42" sqref="N42:P42"/>
    </sheetView>
  </sheetViews>
  <sheetFormatPr defaultColWidth="8.6640625" defaultRowHeight="15.6" x14ac:dyDescent="0.3"/>
  <cols>
    <col min="1" max="1" width="45.44140625" style="353" customWidth="1"/>
    <col min="2" max="4" width="19.6640625" style="122" customWidth="1"/>
    <col min="5" max="5" width="25.6640625" style="57" customWidth="1"/>
    <col min="6" max="6" width="24.33203125" style="57" customWidth="1"/>
    <col min="7" max="7" width="23" style="57" customWidth="1"/>
    <col min="8" max="8" width="22.33203125" style="57" customWidth="1"/>
    <col min="9" max="9" width="21.6640625" style="57" customWidth="1"/>
    <col min="10" max="10" width="21.33203125" style="57" customWidth="1"/>
    <col min="11" max="11" width="21.44140625" style="57" customWidth="1"/>
    <col min="12" max="12" width="20.6640625" style="57" customWidth="1"/>
    <col min="13" max="13" width="21.6640625" style="57" customWidth="1"/>
    <col min="14" max="14" width="22.5546875" style="57" customWidth="1"/>
    <col min="15" max="15" width="22.109375" style="57" customWidth="1"/>
    <col min="16" max="16" width="21.33203125" style="57" customWidth="1"/>
    <col min="17" max="191" width="8.6640625" style="57"/>
    <col min="192" max="192" width="43.44140625" style="57" customWidth="1"/>
    <col min="193" max="199" width="18.6640625" style="57" customWidth="1"/>
    <col min="200" max="200" width="15.44140625" style="57" customWidth="1"/>
    <col min="201" max="201" width="12.33203125" style="57" customWidth="1"/>
    <col min="202" max="202" width="14.33203125" style="57" customWidth="1"/>
    <col min="203" max="203" width="12.33203125" style="57" customWidth="1"/>
    <col min="204" max="204" width="12.6640625" style="57" customWidth="1"/>
    <col min="205" max="206" width="12.44140625" style="57" customWidth="1"/>
    <col min="207" max="207" width="12.33203125" style="57" customWidth="1"/>
    <col min="208" max="213" width="11.44140625" style="57" bestFit="1" customWidth="1"/>
    <col min="214" max="214" width="13.6640625" style="57" bestFit="1" customWidth="1"/>
    <col min="215" max="219" width="11.44140625" style="57" bestFit="1" customWidth="1"/>
    <col min="220" max="220" width="11.6640625" style="57" customWidth="1"/>
    <col min="221" max="221" width="13.44140625" style="57" bestFit="1" customWidth="1"/>
    <col min="222" max="223" width="11.44140625" style="57" bestFit="1" customWidth="1"/>
    <col min="224" max="224" width="13.6640625" style="57" bestFit="1" customWidth="1"/>
    <col min="225" max="230" width="11.44140625" style="57" bestFit="1" customWidth="1"/>
    <col min="231" max="233" width="11.33203125" style="57" bestFit="1" customWidth="1"/>
    <col min="234" max="234" width="13.6640625" style="57" bestFit="1" customWidth="1"/>
    <col min="235" max="239" width="11.33203125" style="57" bestFit="1" customWidth="1"/>
    <col min="240" max="240" width="13.44140625" style="57" customWidth="1"/>
    <col min="241" max="241" width="11.33203125" style="57" bestFit="1" customWidth="1"/>
    <col min="242" max="242" width="15.33203125" style="57" customWidth="1"/>
    <col min="243" max="243" width="13.33203125" style="57" customWidth="1"/>
    <col min="244" max="244" width="15.6640625" style="57" customWidth="1"/>
    <col min="245" max="245" width="14.6640625" style="57" customWidth="1"/>
    <col min="246" max="246" width="19.33203125" style="57" customWidth="1"/>
    <col min="247" max="247" width="14" style="57" customWidth="1"/>
    <col min="248" max="248" width="15.6640625" style="57" customWidth="1"/>
    <col min="249" max="249" width="17" style="57" customWidth="1"/>
    <col min="250" max="250" width="16.33203125" style="57" customWidth="1"/>
    <col min="251" max="251" width="17.33203125" style="57" customWidth="1"/>
    <col min="252" max="253" width="8.6640625" style="57"/>
    <col min="254" max="254" width="13.6640625" style="57" bestFit="1" customWidth="1"/>
    <col min="255" max="16384" width="8.6640625" style="57"/>
  </cols>
  <sheetData>
    <row r="1" spans="1:24" x14ac:dyDescent="0.3">
      <c r="A1" s="325"/>
      <c r="B1" s="56"/>
      <c r="C1" s="56"/>
      <c r="D1" s="56"/>
      <c r="E1" s="55"/>
      <c r="F1" s="55"/>
      <c r="G1" s="55"/>
      <c r="H1" s="326"/>
      <c r="I1" s="327"/>
      <c r="J1" s="55"/>
    </row>
    <row r="2" spans="1:24" s="63" customFormat="1" x14ac:dyDescent="0.3">
      <c r="A2" s="297" t="s">
        <v>44</v>
      </c>
      <c r="B2" s="59" t="s">
        <v>154</v>
      </c>
      <c r="C2" s="60">
        <v>2005</v>
      </c>
      <c r="D2" s="60">
        <v>2006</v>
      </c>
      <c r="E2" s="60">
        <v>2007</v>
      </c>
      <c r="F2" s="60">
        <v>2008</v>
      </c>
      <c r="G2" s="60">
        <v>2009</v>
      </c>
      <c r="H2" s="60">
        <v>2010</v>
      </c>
      <c r="I2" s="60">
        <v>2011</v>
      </c>
      <c r="J2" s="60">
        <v>2012</v>
      </c>
      <c r="K2" s="60">
        <v>2013</v>
      </c>
      <c r="L2" s="60">
        <v>2014</v>
      </c>
      <c r="M2" s="60">
        <v>2015</v>
      </c>
      <c r="N2" s="60">
        <v>2016</v>
      </c>
      <c r="O2" s="60">
        <v>2017</v>
      </c>
      <c r="P2" s="61">
        <v>2018</v>
      </c>
    </row>
    <row r="3" spans="1:24" s="66" customFormat="1" x14ac:dyDescent="0.3">
      <c r="A3" s="328"/>
      <c r="B3" s="65"/>
      <c r="C3" s="329">
        <f>'Urban population'!G23</f>
        <v>17608049</v>
      </c>
      <c r="D3" s="329">
        <f>'Urban population'!H23</f>
        <v>18018275</v>
      </c>
      <c r="E3" s="329">
        <f>'Urban population'!I23</f>
        <v>18428501</v>
      </c>
      <c r="F3" s="329">
        <f>'Urban population'!J23</f>
        <v>18838727</v>
      </c>
      <c r="G3" s="329">
        <f>'Urban population'!K23</f>
        <v>19248953</v>
      </c>
      <c r="H3" s="329">
        <f>'Urban population'!L23</f>
        <v>19659179</v>
      </c>
      <c r="I3" s="329">
        <f>'Urban population'!M23</f>
        <v>20069405</v>
      </c>
      <c r="J3" s="329">
        <f>'Urban population'!N23</f>
        <v>20585025.778513003</v>
      </c>
      <c r="K3" s="329">
        <f>'Urban population'!O23</f>
        <v>21100646.557026006</v>
      </c>
      <c r="L3" s="329">
        <f>'Urban population'!P23</f>
        <v>21616267.335539009</v>
      </c>
      <c r="M3" s="329">
        <f>'Urban population'!Q23</f>
        <v>22131888.114052013</v>
      </c>
      <c r="N3" s="329">
        <f>'Urban population'!R23</f>
        <v>22647508.892565016</v>
      </c>
      <c r="O3" s="329">
        <f>'Urban population'!S23</f>
        <v>23163129.671078019</v>
      </c>
      <c r="P3" s="329">
        <f>'Urban population'!T23</f>
        <v>23678750.449591022</v>
      </c>
      <c r="Q3" s="494"/>
    </row>
    <row r="4" spans="1:24" s="66" customFormat="1" x14ac:dyDescent="0.3">
      <c r="A4" s="331"/>
      <c r="B4" s="69"/>
      <c r="D4" s="69"/>
      <c r="E4" s="67"/>
      <c r="F4" s="67"/>
      <c r="G4" s="67"/>
      <c r="H4" s="67"/>
      <c r="I4" s="67"/>
      <c r="J4" s="332"/>
      <c r="N4" s="380"/>
    </row>
    <row r="5" spans="1:24" s="66" customFormat="1" x14ac:dyDescent="0.3">
      <c r="A5" s="331"/>
      <c r="B5" s="69"/>
      <c r="C5" s="69"/>
      <c r="D5" s="69"/>
      <c r="E5" s="70"/>
      <c r="F5" s="70"/>
      <c r="G5" s="70"/>
      <c r="H5" s="70"/>
      <c r="I5" s="333"/>
      <c r="J5" s="70"/>
      <c r="N5" s="380"/>
    </row>
    <row r="6" spans="1:24" s="66" customFormat="1" x14ac:dyDescent="0.3">
      <c r="A6" s="297" t="s">
        <v>45</v>
      </c>
      <c r="B6" s="59" t="s">
        <v>46</v>
      </c>
      <c r="C6" s="60">
        <v>2005</v>
      </c>
      <c r="D6" s="60">
        <v>2006</v>
      </c>
      <c r="E6" s="60">
        <v>2007</v>
      </c>
      <c r="F6" s="60">
        <v>2008</v>
      </c>
      <c r="G6" s="60">
        <v>2009</v>
      </c>
      <c r="H6" s="60">
        <v>2010</v>
      </c>
      <c r="I6" s="60">
        <v>2011</v>
      </c>
      <c r="J6" s="60">
        <v>2012</v>
      </c>
      <c r="K6" s="60">
        <v>2013</v>
      </c>
      <c r="L6" s="60">
        <v>2014</v>
      </c>
      <c r="M6" s="60">
        <v>2015</v>
      </c>
      <c r="N6" s="60">
        <v>2016</v>
      </c>
      <c r="O6" s="60">
        <v>2017</v>
      </c>
      <c r="P6" s="61">
        <v>2018</v>
      </c>
    </row>
    <row r="7" spans="1:24" s="66" customFormat="1" x14ac:dyDescent="0.3">
      <c r="A7" s="328"/>
      <c r="B7" s="65"/>
      <c r="C7" s="313">
        <f>'Protein intake'!$B$27/1000*365</f>
        <v>21.243000000000002</v>
      </c>
      <c r="D7" s="313">
        <f>'Protein intake'!$B$27/1000*365</f>
        <v>21.243000000000002</v>
      </c>
      <c r="E7" s="313">
        <f>'Protein intake'!$B$27/1000*365</f>
        <v>21.243000000000002</v>
      </c>
      <c r="F7" s="313">
        <f>'Protein intake'!$B$27/1000*365</f>
        <v>21.243000000000002</v>
      </c>
      <c r="G7" s="313">
        <f>'Protein intake'!$F$27/1000*365</f>
        <v>20.640749999999997</v>
      </c>
      <c r="H7" s="313">
        <f>'Protein intake'!$F$27/1000*365</f>
        <v>20.640749999999997</v>
      </c>
      <c r="I7" s="313">
        <f>'Protein intake'!$L$27/1000*365</f>
        <v>22.100750000000001</v>
      </c>
      <c r="J7" s="313">
        <f>'Protein intake'!$L$27/1000*365</f>
        <v>22.100750000000001</v>
      </c>
      <c r="K7" s="313">
        <f>'Protein intake'!$L$27/1000*365</f>
        <v>22.100750000000001</v>
      </c>
      <c r="L7" s="313">
        <f>'Protein intake'!$L$27/1000*365</f>
        <v>22.100750000000001</v>
      </c>
      <c r="M7" s="313">
        <f>'Protein intake'!$L$27/1000*365</f>
        <v>22.100750000000001</v>
      </c>
      <c r="N7" s="313">
        <f>'Protein intake'!$L$27/1000*365</f>
        <v>22.100750000000001</v>
      </c>
      <c r="O7" s="313">
        <f>'Protein intake'!$L$27/1000*365</f>
        <v>22.100750000000001</v>
      </c>
      <c r="P7" s="314">
        <f>'Protein intake'!$L$27/1000*365</f>
        <v>22.100750000000001</v>
      </c>
    </row>
    <row r="8" spans="1:24" s="66" customFormat="1" x14ac:dyDescent="0.3">
      <c r="A8" s="331"/>
      <c r="B8" s="69"/>
      <c r="C8" s="335"/>
      <c r="D8" s="69"/>
      <c r="E8" s="75"/>
      <c r="F8" s="75"/>
      <c r="G8" s="75"/>
      <c r="H8" s="75"/>
      <c r="I8" s="75"/>
      <c r="J8" s="75"/>
      <c r="N8" s="380"/>
    </row>
    <row r="9" spans="1:24" s="66" customFormat="1" x14ac:dyDescent="0.3">
      <c r="A9" s="331"/>
      <c r="B9" s="76"/>
      <c r="C9" s="76"/>
      <c r="D9" s="76"/>
      <c r="E9" s="70"/>
      <c r="F9" s="70"/>
      <c r="G9" s="70"/>
      <c r="H9" s="70"/>
      <c r="I9" s="70"/>
      <c r="J9" s="70"/>
      <c r="N9" s="380"/>
    </row>
    <row r="10" spans="1:24" s="63" customFormat="1" ht="30" customHeight="1" x14ac:dyDescent="0.3">
      <c r="A10" s="297" t="s">
        <v>335</v>
      </c>
      <c r="B10" s="59"/>
      <c r="C10" s="60">
        <v>2005</v>
      </c>
      <c r="D10" s="60">
        <v>2006</v>
      </c>
      <c r="E10" s="60">
        <v>2007</v>
      </c>
      <c r="F10" s="60">
        <v>2008</v>
      </c>
      <c r="G10" s="60">
        <v>2009</v>
      </c>
      <c r="H10" s="60">
        <v>2010</v>
      </c>
      <c r="I10" s="60">
        <v>2011</v>
      </c>
      <c r="J10" s="60">
        <v>2012</v>
      </c>
      <c r="K10" s="60">
        <v>2013</v>
      </c>
      <c r="L10" s="60">
        <v>2014</v>
      </c>
      <c r="M10" s="60">
        <v>2015</v>
      </c>
      <c r="N10" s="60">
        <v>2016</v>
      </c>
      <c r="O10" s="60">
        <v>2017</v>
      </c>
      <c r="P10" s="61">
        <v>2018</v>
      </c>
      <c r="Q10" s="66"/>
      <c r="R10" s="66"/>
      <c r="S10" s="66"/>
      <c r="T10" s="66"/>
      <c r="U10" s="66"/>
      <c r="V10" s="66"/>
      <c r="W10" s="66"/>
      <c r="X10" s="66"/>
    </row>
    <row r="11" spans="1:24" ht="15.75" customHeight="1" x14ac:dyDescent="0.3">
      <c r="A11" s="336"/>
      <c r="B11" s="78"/>
      <c r="C11" s="41">
        <v>0.16</v>
      </c>
      <c r="D11" s="41">
        <v>0.16</v>
      </c>
      <c r="E11" s="42">
        <v>0.16</v>
      </c>
      <c r="F11" s="42">
        <v>0.16</v>
      </c>
      <c r="G11" s="42">
        <v>0.16</v>
      </c>
      <c r="H11" s="42">
        <v>0.16</v>
      </c>
      <c r="I11" s="42">
        <v>0.16</v>
      </c>
      <c r="J11" s="42">
        <v>0.16</v>
      </c>
      <c r="K11" s="43">
        <v>0.16</v>
      </c>
      <c r="L11" s="43">
        <v>0.16</v>
      </c>
      <c r="M11" s="43">
        <v>0.16</v>
      </c>
      <c r="N11" s="43">
        <v>0.16</v>
      </c>
      <c r="O11" s="43">
        <v>0.16</v>
      </c>
      <c r="P11" s="43">
        <v>0.16</v>
      </c>
      <c r="Q11" s="494"/>
      <c r="R11" s="66"/>
      <c r="S11" s="66"/>
      <c r="T11" s="66"/>
      <c r="U11" s="66"/>
      <c r="V11" s="66"/>
      <c r="W11" s="66"/>
      <c r="X11" s="66"/>
    </row>
    <row r="12" spans="1:24" ht="15.75" customHeight="1" x14ac:dyDescent="0.3">
      <c r="A12" s="338"/>
      <c r="B12" s="76"/>
      <c r="C12" s="76"/>
      <c r="D12" s="76"/>
      <c r="E12" s="75"/>
      <c r="F12" s="75"/>
      <c r="G12" s="75"/>
      <c r="H12" s="75"/>
      <c r="I12" s="75"/>
      <c r="J12" s="75"/>
      <c r="N12" s="380"/>
      <c r="O12" s="66"/>
      <c r="P12" s="66"/>
      <c r="Q12" s="66"/>
      <c r="R12" s="66"/>
      <c r="S12" s="66"/>
      <c r="T12" s="66"/>
      <c r="U12" s="66"/>
      <c r="V12" s="66"/>
      <c r="W12" s="66"/>
      <c r="X12" s="66"/>
    </row>
    <row r="13" spans="1:24" x14ac:dyDescent="0.3">
      <c r="A13" s="338"/>
      <c r="B13" s="76"/>
      <c r="C13" s="76"/>
      <c r="D13" s="76"/>
      <c r="E13" s="75"/>
      <c r="F13" s="81"/>
      <c r="G13" s="81"/>
      <c r="H13" s="81"/>
      <c r="I13" s="81"/>
      <c r="J13" s="81"/>
      <c r="N13" s="380"/>
      <c r="O13" s="66"/>
      <c r="P13" s="66"/>
      <c r="Q13" s="66"/>
      <c r="R13" s="66"/>
      <c r="S13" s="66"/>
      <c r="T13" s="66"/>
      <c r="U13" s="66"/>
      <c r="V13" s="66"/>
      <c r="W13" s="66"/>
      <c r="X13" s="66"/>
    </row>
    <row r="14" spans="1:24" ht="33.6" x14ac:dyDescent="0.3">
      <c r="A14" s="297" t="s">
        <v>336</v>
      </c>
      <c r="B14" s="59"/>
      <c r="C14" s="60">
        <v>2005</v>
      </c>
      <c r="D14" s="60">
        <v>2006</v>
      </c>
      <c r="E14" s="60">
        <v>2007</v>
      </c>
      <c r="F14" s="60">
        <v>2008</v>
      </c>
      <c r="G14" s="60">
        <v>2009</v>
      </c>
      <c r="H14" s="60">
        <v>2010</v>
      </c>
      <c r="I14" s="60">
        <v>2011</v>
      </c>
      <c r="J14" s="60">
        <v>2012</v>
      </c>
      <c r="K14" s="60">
        <v>2013</v>
      </c>
      <c r="L14" s="60">
        <v>2014</v>
      </c>
      <c r="M14" s="60">
        <v>2015</v>
      </c>
      <c r="N14" s="60">
        <v>2016</v>
      </c>
      <c r="O14" s="60">
        <v>2017</v>
      </c>
      <c r="P14" s="61">
        <v>2018</v>
      </c>
      <c r="Q14" s="66"/>
      <c r="R14" s="66"/>
      <c r="S14" s="66"/>
      <c r="T14" s="66"/>
      <c r="U14" s="66"/>
      <c r="V14" s="66"/>
      <c r="W14" s="66"/>
      <c r="X14" s="66"/>
    </row>
    <row r="15" spans="1:24" ht="15.75" customHeight="1" x14ac:dyDescent="0.3">
      <c r="A15" s="336"/>
      <c r="B15" s="78"/>
      <c r="C15" s="74">
        <v>1.4</v>
      </c>
      <c r="D15" s="74">
        <v>1.4</v>
      </c>
      <c r="E15" s="74">
        <v>1.4</v>
      </c>
      <c r="F15" s="74">
        <v>1.4</v>
      </c>
      <c r="G15" s="74">
        <v>1.4</v>
      </c>
      <c r="H15" s="74">
        <v>1.4</v>
      </c>
      <c r="I15" s="74">
        <v>1.4</v>
      </c>
      <c r="J15" s="74">
        <v>1.4</v>
      </c>
      <c r="K15" s="145">
        <v>1.4</v>
      </c>
      <c r="L15" s="145">
        <v>1.4</v>
      </c>
      <c r="M15" s="145">
        <v>1.4</v>
      </c>
      <c r="N15" s="145">
        <v>1.4</v>
      </c>
      <c r="O15" s="145">
        <v>1.4</v>
      </c>
      <c r="P15" s="145">
        <v>1.4</v>
      </c>
      <c r="Q15" s="494"/>
      <c r="R15" s="66"/>
      <c r="S15" s="66"/>
      <c r="T15" s="66"/>
      <c r="U15" s="66"/>
      <c r="V15" s="66"/>
      <c r="W15" s="66"/>
      <c r="X15" s="66"/>
    </row>
    <row r="16" spans="1:24" ht="15.75" customHeight="1" x14ac:dyDescent="0.3">
      <c r="A16" s="338"/>
      <c r="B16" s="76"/>
      <c r="C16" s="76"/>
      <c r="D16" s="76"/>
      <c r="E16" s="75"/>
      <c r="F16" s="75"/>
      <c r="G16" s="75"/>
      <c r="H16" s="75"/>
      <c r="I16" s="75"/>
      <c r="J16" s="75"/>
      <c r="N16" s="380"/>
      <c r="O16" s="66"/>
      <c r="P16" s="66"/>
      <c r="Q16" s="66"/>
      <c r="R16" s="66"/>
      <c r="S16" s="66"/>
      <c r="T16" s="66"/>
      <c r="U16" s="66"/>
      <c r="V16" s="66"/>
      <c r="W16" s="66"/>
      <c r="X16" s="66"/>
    </row>
    <row r="17" spans="1:17" x14ac:dyDescent="0.3">
      <c r="A17" s="338"/>
      <c r="B17" s="76"/>
      <c r="C17" s="76"/>
      <c r="D17" s="76"/>
      <c r="E17" s="82"/>
      <c r="F17" s="82"/>
      <c r="G17" s="82"/>
      <c r="H17" s="82"/>
      <c r="I17" s="82"/>
      <c r="J17" s="82"/>
      <c r="N17" s="55"/>
    </row>
    <row r="18" spans="1:17" s="63" customFormat="1" ht="51.6" x14ac:dyDescent="0.3">
      <c r="A18" s="297" t="s">
        <v>337</v>
      </c>
      <c r="B18" s="59"/>
      <c r="C18" s="60">
        <v>2005</v>
      </c>
      <c r="D18" s="60">
        <v>2006</v>
      </c>
      <c r="E18" s="60">
        <v>2007</v>
      </c>
      <c r="F18" s="60">
        <v>2008</v>
      </c>
      <c r="G18" s="60">
        <v>2009</v>
      </c>
      <c r="H18" s="60">
        <v>2010</v>
      </c>
      <c r="I18" s="60">
        <v>2011</v>
      </c>
      <c r="J18" s="60">
        <v>2012</v>
      </c>
      <c r="K18" s="60">
        <v>2013</v>
      </c>
      <c r="L18" s="60">
        <v>2014</v>
      </c>
      <c r="M18" s="60">
        <v>2015</v>
      </c>
      <c r="N18" s="60">
        <v>2016</v>
      </c>
      <c r="O18" s="60">
        <v>2017</v>
      </c>
      <c r="P18" s="61">
        <v>2018</v>
      </c>
    </row>
    <row r="19" spans="1:17" x14ac:dyDescent="0.3">
      <c r="A19" s="336"/>
      <c r="B19" s="78"/>
      <c r="C19" s="41">
        <v>1.25</v>
      </c>
      <c r="D19" s="41">
        <v>1.25</v>
      </c>
      <c r="E19" s="42">
        <v>1.25</v>
      </c>
      <c r="F19" s="42">
        <v>1.25</v>
      </c>
      <c r="G19" s="42">
        <v>1.25</v>
      </c>
      <c r="H19" s="42">
        <v>1.25</v>
      </c>
      <c r="I19" s="42">
        <v>1.25</v>
      </c>
      <c r="J19" s="42">
        <v>1.25</v>
      </c>
      <c r="K19" s="43">
        <v>1.25</v>
      </c>
      <c r="L19" s="43">
        <v>1.25</v>
      </c>
      <c r="M19" s="43">
        <v>1.25</v>
      </c>
      <c r="N19" s="43">
        <v>1.25</v>
      </c>
      <c r="O19" s="43">
        <v>1.25</v>
      </c>
      <c r="P19" s="44">
        <v>1.25</v>
      </c>
    </row>
    <row r="20" spans="1:17" x14ac:dyDescent="0.3">
      <c r="A20" s="338"/>
      <c r="B20" s="76"/>
      <c r="C20" s="76"/>
      <c r="D20" s="76"/>
      <c r="E20" s="75"/>
      <c r="F20" s="75"/>
      <c r="G20" s="75"/>
      <c r="H20" s="75"/>
      <c r="I20" s="75"/>
      <c r="J20" s="75"/>
      <c r="N20" s="55"/>
    </row>
    <row r="21" spans="1:17" x14ac:dyDescent="0.3">
      <c r="A21" s="338"/>
      <c r="B21" s="76"/>
      <c r="C21" s="76"/>
      <c r="D21" s="76"/>
      <c r="E21" s="82"/>
      <c r="F21" s="82"/>
      <c r="G21" s="82"/>
      <c r="H21" s="82"/>
      <c r="I21" s="82"/>
      <c r="J21" s="82"/>
      <c r="N21" s="55"/>
    </row>
    <row r="22" spans="1:17" s="49" customFormat="1" ht="15.75" customHeight="1" x14ac:dyDescent="0.3">
      <c r="A22" s="297" t="s">
        <v>338</v>
      </c>
      <c r="B22" s="298"/>
      <c r="C22" s="50"/>
      <c r="D22" s="50"/>
      <c r="E22" s="91"/>
      <c r="F22" s="91"/>
      <c r="G22" s="91"/>
      <c r="H22" s="91"/>
      <c r="I22" s="91"/>
      <c r="J22" s="91"/>
      <c r="N22" s="89"/>
    </row>
    <row r="23" spans="1:17" s="49" customFormat="1" ht="15.75" customHeight="1" x14ac:dyDescent="0.3">
      <c r="A23" s="94">
        <v>0</v>
      </c>
      <c r="B23" s="93" t="s">
        <v>47</v>
      </c>
      <c r="C23" s="50"/>
      <c r="D23" s="50"/>
      <c r="E23" s="51"/>
      <c r="F23" s="48"/>
      <c r="G23" s="48"/>
      <c r="H23" s="48"/>
      <c r="I23" s="48"/>
      <c r="J23" s="48"/>
      <c r="N23" s="89"/>
    </row>
    <row r="24" spans="1:17" s="49" customFormat="1" ht="15.75" customHeight="1" x14ac:dyDescent="0.3">
      <c r="A24" s="339"/>
      <c r="B24" s="50"/>
      <c r="C24" s="50"/>
      <c r="D24" s="50"/>
      <c r="E24" s="51"/>
      <c r="F24" s="48"/>
      <c r="G24" s="48"/>
      <c r="H24" s="48"/>
      <c r="I24" s="48"/>
      <c r="J24" s="48"/>
      <c r="N24" s="89"/>
    </row>
    <row r="25" spans="1:17" s="49" customFormat="1" ht="15.75" customHeight="1" x14ac:dyDescent="0.3">
      <c r="A25" s="339"/>
      <c r="B25" s="50"/>
      <c r="C25" s="50"/>
      <c r="D25" s="50"/>
      <c r="E25" s="51"/>
      <c r="F25" s="48"/>
      <c r="G25" s="48"/>
      <c r="H25" s="48"/>
      <c r="I25" s="48"/>
      <c r="J25" s="48"/>
      <c r="N25" s="89"/>
    </row>
    <row r="26" spans="1:17" ht="33.6" x14ac:dyDescent="0.3">
      <c r="A26" s="297" t="s">
        <v>339</v>
      </c>
      <c r="B26" s="115" t="s">
        <v>47</v>
      </c>
      <c r="C26" s="60">
        <v>2005</v>
      </c>
      <c r="D26" s="60">
        <v>2006</v>
      </c>
      <c r="E26" s="60">
        <v>2007</v>
      </c>
      <c r="F26" s="60">
        <v>2008</v>
      </c>
      <c r="G26" s="60">
        <v>2009</v>
      </c>
      <c r="H26" s="60">
        <v>2010</v>
      </c>
      <c r="I26" s="60">
        <v>2011</v>
      </c>
      <c r="J26" s="60">
        <v>2012</v>
      </c>
      <c r="K26" s="60">
        <v>2013</v>
      </c>
      <c r="L26" s="60">
        <v>2014</v>
      </c>
      <c r="M26" s="60">
        <v>2015</v>
      </c>
      <c r="N26" s="60">
        <v>2016</v>
      </c>
      <c r="O26" s="60">
        <v>2017</v>
      </c>
      <c r="P26" s="61">
        <v>2018</v>
      </c>
    </row>
    <row r="27" spans="1:17" s="49" customFormat="1" x14ac:dyDescent="0.3">
      <c r="A27" s="340"/>
      <c r="B27" s="84"/>
      <c r="C27" s="315">
        <f t="shared" ref="C27:L27" si="0">(C3*C7*C11*C15*C19)-$A$23</f>
        <v>104733379.77396002</v>
      </c>
      <c r="D27" s="315">
        <f t="shared" si="0"/>
        <v>107173420.43099999</v>
      </c>
      <c r="E27" s="315">
        <f t="shared" si="0"/>
        <v>109613461.08804001</v>
      </c>
      <c r="F27" s="315">
        <f t="shared" si="0"/>
        <v>112053501.74507999</v>
      </c>
      <c r="G27" s="315">
        <f t="shared" si="0"/>
        <v>111247591.45772997</v>
      </c>
      <c r="H27" s="315">
        <f t="shared" si="0"/>
        <v>113618455.70438997</v>
      </c>
      <c r="I27" s="315">
        <f t="shared" si="0"/>
        <v>124193692.71505</v>
      </c>
      <c r="J27" s="315">
        <f t="shared" si="0"/>
        <v>127384462.37285197</v>
      </c>
      <c r="K27" s="315">
        <f t="shared" si="0"/>
        <v>130575232.03065389</v>
      </c>
      <c r="L27" s="315">
        <f t="shared" si="0"/>
        <v>133766001.68845585</v>
      </c>
      <c r="M27" s="315">
        <f>(M3*M7*M11*M15*M19)-$A$23</f>
        <v>136956771.34625781</v>
      </c>
      <c r="N27" s="315">
        <f t="shared" ref="N27:P27" si="1">(N3*N7*N11*N15*N19)-$A$23</f>
        <v>140147541.00405976</v>
      </c>
      <c r="O27" s="315">
        <f t="shared" si="1"/>
        <v>143338310.66186172</v>
      </c>
      <c r="P27" s="316">
        <f t="shared" si="1"/>
        <v>146529080.31966364</v>
      </c>
    </row>
    <row r="28" spans="1:17" s="49" customFormat="1" x14ac:dyDescent="0.3">
      <c r="A28" s="341"/>
      <c r="B28" s="85"/>
      <c r="C28" s="85"/>
      <c r="D28" s="85"/>
      <c r="E28" s="86"/>
      <c r="F28" s="86"/>
      <c r="G28" s="86"/>
      <c r="H28" s="86"/>
      <c r="I28" s="86"/>
      <c r="J28" s="86"/>
      <c r="N28" s="89"/>
    </row>
    <row r="29" spans="1:17" s="49" customFormat="1" x14ac:dyDescent="0.3">
      <c r="A29" s="341"/>
      <c r="B29" s="85"/>
      <c r="C29" s="85"/>
      <c r="D29" s="85"/>
      <c r="E29" s="87"/>
      <c r="F29" s="87"/>
      <c r="G29" s="87"/>
      <c r="H29" s="87"/>
      <c r="I29" s="87"/>
      <c r="J29" s="87"/>
      <c r="N29" s="89"/>
    </row>
    <row r="30" spans="1:17" ht="33.6" x14ac:dyDescent="0.3">
      <c r="A30" s="297" t="s">
        <v>340</v>
      </c>
      <c r="B30" s="59" t="s">
        <v>48</v>
      </c>
      <c r="C30" s="60">
        <v>2005</v>
      </c>
      <c r="D30" s="60">
        <v>2006</v>
      </c>
      <c r="E30" s="60">
        <v>2007</v>
      </c>
      <c r="F30" s="60">
        <v>2008</v>
      </c>
      <c r="G30" s="60">
        <v>2009</v>
      </c>
      <c r="H30" s="60">
        <v>2010</v>
      </c>
      <c r="I30" s="60">
        <v>2011</v>
      </c>
      <c r="J30" s="60">
        <v>2012</v>
      </c>
      <c r="K30" s="60">
        <v>2013</v>
      </c>
      <c r="L30" s="60">
        <v>2014</v>
      </c>
      <c r="M30" s="60">
        <v>2015</v>
      </c>
      <c r="N30" s="60">
        <v>2016</v>
      </c>
      <c r="O30" s="60">
        <v>2017</v>
      </c>
      <c r="P30" s="61">
        <v>2018</v>
      </c>
    </row>
    <row r="31" spans="1:17" s="49" customFormat="1" x14ac:dyDescent="0.3">
      <c r="A31" s="342"/>
      <c r="B31" s="343"/>
      <c r="C31" s="315">
        <v>5.0000000000000001E-3</v>
      </c>
      <c r="D31" s="315">
        <v>5.0000000000000001E-3</v>
      </c>
      <c r="E31" s="315">
        <v>5.0000000000000001E-3</v>
      </c>
      <c r="F31" s="315">
        <v>5.0000000000000001E-3</v>
      </c>
      <c r="G31" s="315">
        <v>5.0000000000000001E-3</v>
      </c>
      <c r="H31" s="315">
        <v>5.0000000000000001E-3</v>
      </c>
      <c r="I31" s="315">
        <v>5.0000000000000001E-3</v>
      </c>
      <c r="J31" s="315">
        <v>5.0000000000000001E-3</v>
      </c>
      <c r="K31" s="315">
        <v>5.0000000000000001E-3</v>
      </c>
      <c r="L31" s="315">
        <v>5.0000000000000001E-3</v>
      </c>
      <c r="M31" s="315">
        <v>5.0000000000000001E-3</v>
      </c>
      <c r="N31" s="315">
        <v>5.0000000000000001E-3</v>
      </c>
      <c r="O31" s="315">
        <v>5.0000000000000001E-3</v>
      </c>
      <c r="P31" s="315">
        <v>5.0000000000000001E-3</v>
      </c>
      <c r="Q31" s="465"/>
    </row>
    <row r="32" spans="1:17" s="49" customFormat="1" x14ac:dyDescent="0.3">
      <c r="A32" s="344"/>
      <c r="B32" s="90"/>
      <c r="C32" s="90"/>
      <c r="D32" s="90"/>
      <c r="E32" s="86"/>
      <c r="F32" s="86"/>
      <c r="G32" s="86"/>
      <c r="H32" s="86"/>
      <c r="I32" s="86"/>
      <c r="J32" s="86"/>
      <c r="N32" s="89"/>
    </row>
    <row r="33" spans="1:17" s="49" customFormat="1" ht="15.75" customHeight="1" x14ac:dyDescent="0.3">
      <c r="A33" s="344"/>
      <c r="B33" s="89"/>
      <c r="C33" s="89"/>
      <c r="D33" s="89"/>
      <c r="E33" s="51"/>
      <c r="F33" s="51"/>
      <c r="G33" s="51"/>
      <c r="H33" s="51"/>
      <c r="I33" s="51"/>
      <c r="J33" s="51"/>
      <c r="N33" s="89"/>
    </row>
    <row r="34" spans="1:17" s="49" customFormat="1" ht="15" customHeight="1" x14ac:dyDescent="0.3">
      <c r="A34" s="345" t="s">
        <v>49</v>
      </c>
      <c r="B34" s="346"/>
      <c r="C34" s="346"/>
      <c r="D34" s="346"/>
      <c r="E34" s="51"/>
      <c r="F34" s="51"/>
      <c r="G34" s="51"/>
      <c r="H34" s="51"/>
      <c r="I34" s="51"/>
      <c r="J34" s="51"/>
      <c r="N34" s="89"/>
    </row>
    <row r="35" spans="1:17" s="49" customFormat="1" x14ac:dyDescent="0.3">
      <c r="A35" s="347">
        <f>44/28</f>
        <v>1.5714285714285714</v>
      </c>
      <c r="B35" s="85"/>
      <c r="C35" s="85"/>
      <c r="D35" s="85"/>
      <c r="E35" s="51"/>
      <c r="F35" s="51"/>
      <c r="G35" s="51"/>
      <c r="H35" s="51"/>
      <c r="I35" s="51"/>
      <c r="J35" s="51"/>
      <c r="N35" s="89"/>
    </row>
    <row r="36" spans="1:17" s="49" customFormat="1" x14ac:dyDescent="0.3">
      <c r="A36" s="97"/>
      <c r="B36" s="89"/>
      <c r="C36" s="89"/>
      <c r="D36" s="89"/>
      <c r="E36" s="51"/>
      <c r="F36" s="51"/>
      <c r="G36" s="51"/>
      <c r="H36" s="51"/>
      <c r="I36" s="51"/>
      <c r="J36" s="51"/>
      <c r="N36" s="89"/>
    </row>
    <row r="37" spans="1:17" s="49" customFormat="1" x14ac:dyDescent="0.3">
      <c r="A37" s="344"/>
      <c r="B37" s="90"/>
      <c r="C37" s="90"/>
      <c r="D37" s="90"/>
      <c r="E37" s="51"/>
      <c r="F37" s="51"/>
      <c r="G37" s="51"/>
      <c r="H37" s="51"/>
      <c r="I37" s="51"/>
      <c r="J37" s="51"/>
      <c r="N37" s="89"/>
    </row>
    <row r="38" spans="1:17" ht="47.25" customHeight="1" x14ac:dyDescent="0.3">
      <c r="A38" s="681" t="s">
        <v>115</v>
      </c>
      <c r="B38" s="682"/>
      <c r="C38" s="60">
        <v>2005</v>
      </c>
      <c r="D38" s="60">
        <v>2006</v>
      </c>
      <c r="E38" s="348">
        <v>2007</v>
      </c>
      <c r="F38" s="348">
        <v>2008</v>
      </c>
      <c r="G38" s="348">
        <v>2009</v>
      </c>
      <c r="H38" s="348">
        <v>2010</v>
      </c>
      <c r="I38" s="348">
        <v>2011</v>
      </c>
      <c r="J38" s="348">
        <v>2012</v>
      </c>
      <c r="K38" s="60">
        <v>2013</v>
      </c>
      <c r="L38" s="60">
        <v>2014</v>
      </c>
      <c r="M38" s="60">
        <v>2015</v>
      </c>
      <c r="N38" s="60">
        <v>2016</v>
      </c>
      <c r="O38" s="60">
        <v>2017</v>
      </c>
      <c r="P38" s="61">
        <v>2018</v>
      </c>
    </row>
    <row r="39" spans="1:17" x14ac:dyDescent="0.3">
      <c r="A39" s="328"/>
      <c r="B39" s="65"/>
      <c r="C39" s="349">
        <f t="shared" ref="C39:L39" si="2">C27*C31*$A$35/10^3</f>
        <v>822.90512679540018</v>
      </c>
      <c r="D39" s="349">
        <f t="shared" si="2"/>
        <v>842.076874815</v>
      </c>
      <c r="E39" s="349">
        <f t="shared" si="2"/>
        <v>861.24862283460004</v>
      </c>
      <c r="F39" s="349">
        <f t="shared" si="2"/>
        <v>880.42037085419997</v>
      </c>
      <c r="G39" s="349">
        <f t="shared" si="2"/>
        <v>874.08821859644979</v>
      </c>
      <c r="H39" s="349">
        <f t="shared" si="2"/>
        <v>892.71643767734975</v>
      </c>
      <c r="I39" s="349">
        <f t="shared" si="2"/>
        <v>975.80758561824996</v>
      </c>
      <c r="J39" s="349">
        <f t="shared" si="2"/>
        <v>1000.877918643837</v>
      </c>
      <c r="K39" s="349">
        <f t="shared" si="2"/>
        <v>1025.9482516694236</v>
      </c>
      <c r="L39" s="349">
        <f t="shared" si="2"/>
        <v>1051.0185846950103</v>
      </c>
      <c r="M39" s="349">
        <f>M27*M31*$A$35/10^3</f>
        <v>1076.088917720597</v>
      </c>
      <c r="N39" s="349">
        <f t="shared" ref="N39:P39" si="3">N27*N31*$A$35/10^3</f>
        <v>1101.1592507461837</v>
      </c>
      <c r="O39" s="349">
        <f t="shared" si="3"/>
        <v>1126.2295837717706</v>
      </c>
      <c r="P39" s="349">
        <f t="shared" si="3"/>
        <v>1151.2999167973571</v>
      </c>
      <c r="Q39" s="466"/>
    </row>
    <row r="40" spans="1:17" x14ac:dyDescent="0.3">
      <c r="A40" s="331"/>
      <c r="B40" s="69"/>
      <c r="C40" s="69"/>
      <c r="D40" s="69"/>
      <c r="E40" s="121"/>
      <c r="F40" s="121"/>
      <c r="G40" s="121"/>
      <c r="H40" s="121"/>
      <c r="I40" s="121"/>
      <c r="J40" s="121"/>
      <c r="N40" s="55"/>
    </row>
    <row r="41" spans="1:17" x14ac:dyDescent="0.3">
      <c r="N41" s="55"/>
    </row>
    <row r="42" spans="1:17" ht="47.25" customHeight="1" x14ac:dyDescent="0.3">
      <c r="A42" s="681" t="s">
        <v>113</v>
      </c>
      <c r="B42" s="682"/>
      <c r="C42" s="351">
        <v>2005</v>
      </c>
      <c r="D42" s="352">
        <v>2006</v>
      </c>
      <c r="E42" s="348">
        <v>2007</v>
      </c>
      <c r="F42" s="348">
        <v>2008</v>
      </c>
      <c r="G42" s="348">
        <v>2009</v>
      </c>
      <c r="H42" s="348">
        <v>2010</v>
      </c>
      <c r="I42" s="348">
        <v>2011</v>
      </c>
      <c r="J42" s="348">
        <v>2012</v>
      </c>
      <c r="K42" s="60">
        <v>2013</v>
      </c>
      <c r="L42" s="60">
        <v>2014</v>
      </c>
      <c r="M42" s="60">
        <v>2015</v>
      </c>
      <c r="N42" s="60">
        <v>2016</v>
      </c>
      <c r="O42" s="60">
        <v>2017</v>
      </c>
      <c r="P42" s="61">
        <v>2018</v>
      </c>
    </row>
    <row r="43" spans="1:17" x14ac:dyDescent="0.3">
      <c r="A43" s="328"/>
      <c r="B43" s="65"/>
      <c r="C43" s="118">
        <f t="shared" ref="C43:L43" si="4">C39*310</f>
        <v>255100.58930657405</v>
      </c>
      <c r="D43" s="118">
        <f t="shared" si="4"/>
        <v>261043.83119264999</v>
      </c>
      <c r="E43" s="118">
        <f t="shared" si="4"/>
        <v>266987.07307872601</v>
      </c>
      <c r="F43" s="118">
        <f t="shared" si="4"/>
        <v>272930.314964802</v>
      </c>
      <c r="G43" s="118">
        <f t="shared" si="4"/>
        <v>270967.34776489943</v>
      </c>
      <c r="H43" s="118">
        <f t="shared" si="4"/>
        <v>276742.09567997843</v>
      </c>
      <c r="I43" s="118">
        <f t="shared" si="4"/>
        <v>302500.35154165747</v>
      </c>
      <c r="J43" s="118">
        <f t="shared" si="4"/>
        <v>310272.15477958944</v>
      </c>
      <c r="K43" s="118">
        <f t="shared" si="4"/>
        <v>318043.95801752131</v>
      </c>
      <c r="L43" s="118">
        <f t="shared" si="4"/>
        <v>325815.76125545317</v>
      </c>
      <c r="M43" s="118">
        <f>M39*310</f>
        <v>333587.56449338509</v>
      </c>
      <c r="N43" s="118">
        <f t="shared" ref="N43:P43" si="5">N39*310</f>
        <v>341359.36773131695</v>
      </c>
      <c r="O43" s="118">
        <f t="shared" si="5"/>
        <v>349131.17096924892</v>
      </c>
      <c r="P43" s="119">
        <f t="shared" si="5"/>
        <v>356902.97420718073</v>
      </c>
    </row>
    <row r="44" spans="1:17" x14ac:dyDescent="0.3">
      <c r="E44" s="354"/>
      <c r="G44" s="354"/>
    </row>
    <row r="46" spans="1:17" x14ac:dyDescent="0.3">
      <c r="A46" s="122"/>
      <c r="C46" s="50"/>
      <c r="D46" s="50"/>
    </row>
    <row r="47" spans="1:17" x14ac:dyDescent="0.3">
      <c r="A47" s="122"/>
      <c r="C47" s="124"/>
      <c r="D47" s="124"/>
    </row>
    <row r="48" spans="1:17" x14ac:dyDescent="0.3">
      <c r="A48" s="122"/>
      <c r="C48" s="355"/>
      <c r="D48" s="355"/>
    </row>
  </sheetData>
  <mergeCells count="2">
    <mergeCell ref="A38:B38"/>
    <mergeCell ref="A42:B42"/>
  </mergeCells>
  <pageMargins left="0.25" right="0.25" top="0.75" bottom="0.75" header="0.3" footer="0.3"/>
  <pageSetup paperSize="9" scale="51" fitToHeight="0" orientation="landscape" horizontalDpi="4294967293" verticalDpi="4294967293"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rgb="FFFFC000"/>
    <pageSetUpPr fitToPage="1"/>
  </sheetPr>
  <dimension ref="A1:Z83"/>
  <sheetViews>
    <sheetView topLeftCell="A73" zoomScale="85" zoomScaleNormal="85" zoomScalePageLayoutView="70" workbookViewId="0">
      <selection activeCell="E65" sqref="E65:F65"/>
    </sheetView>
  </sheetViews>
  <sheetFormatPr defaultColWidth="8.6640625" defaultRowHeight="15.6" x14ac:dyDescent="0.3"/>
  <cols>
    <col min="1" max="1" width="41" style="57" customWidth="1"/>
    <col min="2" max="2" width="20" style="122" customWidth="1"/>
    <col min="3" max="3" width="27" style="122" customWidth="1"/>
    <col min="4" max="4" width="29.6640625" style="122" customWidth="1"/>
    <col min="5" max="5" width="25.6640625" style="122" customWidth="1"/>
    <col min="6" max="12" width="25.6640625" style="57" customWidth="1"/>
    <col min="13" max="13" width="24.6640625" style="57" bestFit="1" customWidth="1"/>
    <col min="14" max="15" width="21.6640625" style="57" customWidth="1"/>
    <col min="16" max="16" width="22" style="57" customWidth="1"/>
    <col min="17" max="17" width="18.6640625" style="57" customWidth="1"/>
    <col min="18" max="18" width="19.33203125" style="57" bestFit="1" customWidth="1"/>
    <col min="19" max="19" width="19.33203125" style="57" customWidth="1"/>
    <col min="20" max="20" width="18" style="57" customWidth="1"/>
    <col min="21" max="21" width="18.5546875" style="57" customWidth="1"/>
    <col min="22" max="22" width="18.88671875" style="57" customWidth="1"/>
    <col min="23" max="23" width="19.5546875" style="57" customWidth="1"/>
    <col min="24" max="194" width="8.6640625" style="57" customWidth="1"/>
    <col min="195" max="195" width="43.44140625" style="57" customWidth="1"/>
    <col min="196" max="202" width="18.6640625" style="57" customWidth="1"/>
    <col min="203" max="203" width="15.44140625" style="57" customWidth="1"/>
    <col min="204" max="204" width="12.33203125" style="57" customWidth="1"/>
    <col min="205" max="205" width="14.33203125" style="57" customWidth="1"/>
    <col min="206" max="206" width="12.33203125" style="57" customWidth="1"/>
    <col min="207" max="207" width="12.6640625" style="57" customWidth="1"/>
    <col min="208" max="209" width="12.44140625" style="57" customWidth="1"/>
    <col min="210" max="210" width="12.33203125" style="57" customWidth="1"/>
    <col min="211" max="216" width="11.44140625" style="57" bestFit="1" customWidth="1"/>
    <col min="217" max="217" width="13.6640625" style="57" bestFit="1" customWidth="1"/>
    <col min="218" max="222" width="11.44140625" style="57" bestFit="1" customWidth="1"/>
    <col min="223" max="223" width="11.6640625" style="57" customWidth="1"/>
    <col min="224" max="224" width="13.44140625" style="57" bestFit="1" customWidth="1"/>
    <col min="225" max="226" width="11.44140625" style="57" bestFit="1" customWidth="1"/>
    <col min="227" max="227" width="13.6640625" style="57" bestFit="1" customWidth="1"/>
    <col min="228" max="233" width="11.44140625" style="57" bestFit="1" customWidth="1"/>
    <col min="234" max="236" width="11.33203125" style="57" bestFit="1" customWidth="1"/>
    <col min="237" max="237" width="13.6640625" style="57" bestFit="1" customWidth="1"/>
    <col min="238" max="242" width="11.33203125" style="57" bestFit="1" customWidth="1"/>
    <col min="243" max="243" width="13.44140625" style="57" customWidth="1"/>
    <col min="244" max="244" width="11.33203125" style="57" bestFit="1" customWidth="1"/>
    <col min="245" max="245" width="15.33203125" style="57" customWidth="1"/>
    <col min="246" max="246" width="13.33203125" style="57" customWidth="1"/>
    <col min="247" max="247" width="15.6640625" style="57" customWidth="1"/>
    <col min="248" max="248" width="14.6640625" style="57" customWidth="1"/>
    <col min="249" max="249" width="19.33203125" style="57" customWidth="1"/>
    <col min="250" max="250" width="14" style="57" customWidth="1"/>
    <col min="251" max="251" width="15.6640625" style="57" customWidth="1"/>
    <col min="252" max="252" width="17" style="57" customWidth="1"/>
    <col min="253" max="253" width="16.33203125" style="57" customWidth="1"/>
    <col min="254" max="254" width="17.33203125" style="57" customWidth="1"/>
    <col min="255" max="16384" width="8.6640625" style="57"/>
  </cols>
  <sheetData>
    <row r="1" spans="1:22" x14ac:dyDescent="0.3">
      <c r="A1" s="55"/>
      <c r="B1" s="56"/>
      <c r="C1" s="56"/>
      <c r="D1" s="56"/>
      <c r="E1" s="56"/>
      <c r="F1" s="55"/>
      <c r="G1" s="55"/>
      <c r="H1" s="55"/>
      <c r="I1" s="55"/>
      <c r="J1" s="55"/>
      <c r="K1" s="55"/>
    </row>
    <row r="2" spans="1:22" s="63" customFormat="1" ht="16.2" x14ac:dyDescent="0.35">
      <c r="A2" s="58" t="s">
        <v>198</v>
      </c>
      <c r="B2" s="59" t="s">
        <v>155</v>
      </c>
      <c r="C2" s="60">
        <v>2005</v>
      </c>
      <c r="D2" s="60">
        <v>2006</v>
      </c>
      <c r="E2" s="60">
        <v>2007</v>
      </c>
      <c r="F2" s="60">
        <v>2008</v>
      </c>
      <c r="G2" s="60">
        <v>2009</v>
      </c>
      <c r="H2" s="60">
        <v>2010</v>
      </c>
      <c r="I2" s="60">
        <v>2011</v>
      </c>
      <c r="J2" s="60">
        <v>2012</v>
      </c>
      <c r="K2" s="60">
        <v>2013</v>
      </c>
      <c r="L2" s="60">
        <v>2014</v>
      </c>
      <c r="M2" s="60">
        <v>2015</v>
      </c>
      <c r="N2" s="60">
        <v>2016</v>
      </c>
      <c r="O2" s="60">
        <v>2017</v>
      </c>
      <c r="P2" s="61">
        <v>2018</v>
      </c>
      <c r="Q2" s="62"/>
      <c r="R2" s="62"/>
      <c r="S2" s="62"/>
    </row>
    <row r="3" spans="1:22" s="66" customFormat="1" ht="16.2" x14ac:dyDescent="0.35">
      <c r="A3" s="64"/>
      <c r="B3" s="65"/>
      <c r="C3" s="309">
        <f>'State population'!G24</f>
        <v>103076909.39999998</v>
      </c>
      <c r="D3" s="309">
        <f>'State population'!H24</f>
        <v>104626479.99999997</v>
      </c>
      <c r="E3" s="309">
        <f>'State population'!I24</f>
        <v>106176050.59999996</v>
      </c>
      <c r="F3" s="309">
        <f>'State population'!J24</f>
        <v>107725621.19999996</v>
      </c>
      <c r="G3" s="309">
        <f>'State population'!K24</f>
        <v>109275191.79999995</v>
      </c>
      <c r="H3" s="309">
        <f>'State population'!L24</f>
        <v>110824762.39999995</v>
      </c>
      <c r="I3" s="309">
        <f>'State population'!M24</f>
        <v>112374333</v>
      </c>
      <c r="J3" s="309">
        <f>'State population'!N24</f>
        <v>114171756.9314045</v>
      </c>
      <c r="K3" s="309">
        <f>'State population'!O24</f>
        <v>115969180.862809</v>
      </c>
      <c r="L3" s="309">
        <f>'State population'!P24</f>
        <v>117766604.7942135</v>
      </c>
      <c r="M3" s="309">
        <f>'State population'!Q24</f>
        <v>119564028.725618</v>
      </c>
      <c r="N3" s="309">
        <f>'State population'!R24</f>
        <v>121390202.39642416</v>
      </c>
      <c r="O3" s="309">
        <f>'State population'!S24</f>
        <v>123245125.80663198</v>
      </c>
      <c r="P3" s="309">
        <f>'State population'!T24</f>
        <v>125128798.95624146</v>
      </c>
      <c r="Q3" s="487"/>
      <c r="R3" s="62"/>
      <c r="S3" s="62"/>
    </row>
    <row r="4" spans="1:22" s="66" customFormat="1" ht="16.2" x14ac:dyDescent="0.35">
      <c r="A4" s="68"/>
      <c r="B4" s="69"/>
      <c r="C4" s="311"/>
      <c r="E4" s="67"/>
      <c r="F4" s="67"/>
      <c r="G4" s="67"/>
      <c r="H4" s="136"/>
      <c r="I4" s="67"/>
      <c r="J4" s="67"/>
      <c r="K4" s="67"/>
      <c r="L4" s="67"/>
      <c r="M4" s="67"/>
      <c r="N4" s="62"/>
      <c r="O4" s="62"/>
      <c r="P4" s="62"/>
      <c r="Q4" s="62"/>
      <c r="R4" s="62"/>
      <c r="S4" s="62"/>
    </row>
    <row r="5" spans="1:22" s="66" customFormat="1" ht="16.2" x14ac:dyDescent="0.35">
      <c r="A5" s="68"/>
      <c r="B5" s="69"/>
      <c r="C5" s="135"/>
      <c r="E5" s="70"/>
      <c r="F5" s="70"/>
      <c r="G5" s="71"/>
      <c r="H5" s="71"/>
      <c r="I5" s="72"/>
      <c r="J5" s="70"/>
      <c r="N5" s="62"/>
      <c r="O5" s="62"/>
      <c r="P5" s="62"/>
      <c r="Q5" s="62"/>
      <c r="R5" s="62"/>
      <c r="S5" s="62"/>
      <c r="V5" s="73"/>
    </row>
    <row r="6" spans="1:22" s="66" customFormat="1" ht="16.2" x14ac:dyDescent="0.35">
      <c r="A6" s="58" t="s">
        <v>19</v>
      </c>
      <c r="B6" s="59" t="s">
        <v>1</v>
      </c>
      <c r="C6" s="60">
        <v>2005</v>
      </c>
      <c r="D6" s="60">
        <v>2006</v>
      </c>
      <c r="E6" s="60">
        <v>2007</v>
      </c>
      <c r="F6" s="60">
        <v>2008</v>
      </c>
      <c r="G6" s="60">
        <v>2009</v>
      </c>
      <c r="H6" s="60">
        <v>2010</v>
      </c>
      <c r="I6" s="60">
        <v>2011</v>
      </c>
      <c r="J6" s="60">
        <v>2012</v>
      </c>
      <c r="K6" s="60">
        <v>2013</v>
      </c>
      <c r="L6" s="60">
        <v>2014</v>
      </c>
      <c r="M6" s="60">
        <v>2015</v>
      </c>
      <c r="N6" s="60">
        <v>2016</v>
      </c>
      <c r="O6" s="60">
        <v>2017</v>
      </c>
      <c r="P6" s="61">
        <v>2018</v>
      </c>
      <c r="Q6" s="62"/>
      <c r="R6" s="62"/>
      <c r="S6" s="62"/>
    </row>
    <row r="7" spans="1:22" s="48" customFormat="1" x14ac:dyDescent="0.3">
      <c r="A7" s="312"/>
      <c r="B7" s="313"/>
      <c r="C7" s="313">
        <f>BOD!$B$26</f>
        <v>38</v>
      </c>
      <c r="D7" s="313">
        <f>BOD!$B$26</f>
        <v>38</v>
      </c>
      <c r="E7" s="313">
        <f>BOD!$B$26</f>
        <v>38</v>
      </c>
      <c r="F7" s="313">
        <f>BOD!$B$26</f>
        <v>38</v>
      </c>
      <c r="G7" s="313">
        <f>BOD!$B$26</f>
        <v>38</v>
      </c>
      <c r="H7" s="313">
        <f>BOD!$B$26</f>
        <v>38</v>
      </c>
      <c r="I7" s="313">
        <f>BOD!$B$26</f>
        <v>38</v>
      </c>
      <c r="J7" s="313">
        <f>BOD!$B$26</f>
        <v>38</v>
      </c>
      <c r="K7" s="313">
        <f>BOD!$B$26</f>
        <v>38</v>
      </c>
      <c r="L7" s="313">
        <f>BOD!$B$26</f>
        <v>38</v>
      </c>
      <c r="M7" s="313">
        <f>BOD!$B$26</f>
        <v>38</v>
      </c>
      <c r="N7" s="313">
        <f>BOD!$B$26</f>
        <v>38</v>
      </c>
      <c r="O7" s="313">
        <f>BOD!$B$26</f>
        <v>38</v>
      </c>
      <c r="P7" s="313">
        <f>BOD!$B$26</f>
        <v>38</v>
      </c>
      <c r="Q7" s="488"/>
    </row>
    <row r="8" spans="1:22" s="66" customFormat="1" ht="16.2" x14ac:dyDescent="0.35">
      <c r="A8" s="68"/>
      <c r="B8" s="69"/>
      <c r="C8" s="69"/>
      <c r="D8" s="69"/>
      <c r="E8" s="75"/>
      <c r="F8" s="75"/>
      <c r="G8" s="75"/>
      <c r="H8" s="75"/>
      <c r="I8" s="75"/>
      <c r="J8" s="75"/>
      <c r="N8" s="62"/>
      <c r="O8" s="62"/>
      <c r="P8" s="62"/>
      <c r="Q8" s="62"/>
      <c r="R8" s="62"/>
      <c r="S8" s="62"/>
    </row>
    <row r="9" spans="1:22" s="66" customFormat="1" ht="16.2" x14ac:dyDescent="0.35">
      <c r="A9" s="68"/>
      <c r="B9" s="76"/>
      <c r="C9" s="76"/>
      <c r="D9" s="76"/>
      <c r="E9" s="70"/>
      <c r="F9" s="70"/>
      <c r="G9" s="70"/>
      <c r="H9" s="70"/>
      <c r="I9" s="70"/>
      <c r="J9" s="70"/>
      <c r="N9" s="62"/>
      <c r="O9" s="62"/>
      <c r="P9" s="62"/>
      <c r="Q9" s="62"/>
      <c r="R9" s="62"/>
      <c r="S9" s="62"/>
    </row>
    <row r="10" spans="1:22" s="63" customFormat="1" ht="30" customHeight="1" x14ac:dyDescent="0.35">
      <c r="A10" s="505" t="s">
        <v>54</v>
      </c>
      <c r="B10" s="59" t="s">
        <v>56</v>
      </c>
      <c r="C10" s="60">
        <v>2005</v>
      </c>
      <c r="D10" s="60">
        <v>2006</v>
      </c>
      <c r="E10" s="60">
        <v>2007</v>
      </c>
      <c r="F10" s="60">
        <v>2008</v>
      </c>
      <c r="G10" s="60">
        <v>2009</v>
      </c>
      <c r="H10" s="60">
        <v>2010</v>
      </c>
      <c r="I10" s="60">
        <v>2011</v>
      </c>
      <c r="J10" s="60">
        <v>2012</v>
      </c>
      <c r="K10" s="60">
        <v>2013</v>
      </c>
      <c r="L10" s="60">
        <v>2014</v>
      </c>
      <c r="M10" s="60">
        <v>2015</v>
      </c>
      <c r="N10" s="60">
        <v>2016</v>
      </c>
      <c r="O10" s="60">
        <v>2017</v>
      </c>
      <c r="P10" s="61">
        <v>2018</v>
      </c>
      <c r="Q10" s="62"/>
      <c r="R10" s="62"/>
      <c r="S10" s="62"/>
    </row>
    <row r="11" spans="1:22" ht="15.75" customHeight="1" x14ac:dyDescent="0.35">
      <c r="A11" s="77"/>
      <c r="B11" s="78"/>
      <c r="C11" s="42">
        <f>C3*C7*0.001*365</f>
        <v>1429676733.3779995</v>
      </c>
      <c r="D11" s="42">
        <f>D3*D7*0.001*365</f>
        <v>1451169277.5999997</v>
      </c>
      <c r="E11" s="42">
        <f>E3*E7*0.001*365</f>
        <v>1472661821.8219995</v>
      </c>
      <c r="F11" s="42">
        <f>F3*F7*0.001*365</f>
        <v>1494154366.0439994</v>
      </c>
      <c r="G11" s="42">
        <f t="shared" ref="G11:L11" si="0">G3*G7*0.001*365</f>
        <v>1515646910.2659993</v>
      </c>
      <c r="H11" s="42">
        <f t="shared" si="0"/>
        <v>1537139454.4879992</v>
      </c>
      <c r="I11" s="42">
        <f t="shared" si="0"/>
        <v>1558631998.71</v>
      </c>
      <c r="J11" s="42">
        <f t="shared" si="0"/>
        <v>1583562268.6385803</v>
      </c>
      <c r="K11" s="42">
        <f t="shared" si="0"/>
        <v>1608492538.5671611</v>
      </c>
      <c r="L11" s="42">
        <f t="shared" si="0"/>
        <v>1633422808.4957411</v>
      </c>
      <c r="M11" s="42">
        <f>M3*M7*0.001*365</f>
        <v>1658353078.4243217</v>
      </c>
      <c r="N11" s="42">
        <f t="shared" ref="N11:O11" si="1">N3*N7*0.001*365</f>
        <v>1683682107.2384033</v>
      </c>
      <c r="O11" s="42">
        <f t="shared" si="1"/>
        <v>1709409894.9379857</v>
      </c>
      <c r="P11" s="79">
        <f>P3*P7*0.001*365</f>
        <v>1735536441.5230691</v>
      </c>
      <c r="Q11" s="62"/>
      <c r="R11" s="62"/>
      <c r="S11" s="62"/>
    </row>
    <row r="12" spans="1:22" ht="15.75" customHeight="1" x14ac:dyDescent="0.35">
      <c r="A12" s="80"/>
      <c r="B12" s="76"/>
      <c r="C12" s="76"/>
      <c r="D12" s="76"/>
      <c r="E12" s="75"/>
      <c r="F12" s="75"/>
      <c r="G12" s="75"/>
      <c r="H12" s="75"/>
      <c r="I12" s="75"/>
      <c r="J12" s="75"/>
      <c r="N12" s="62"/>
      <c r="O12" s="62"/>
      <c r="P12" s="62"/>
      <c r="Q12" s="62"/>
      <c r="R12" s="62"/>
      <c r="S12" s="62"/>
    </row>
    <row r="13" spans="1:22" ht="16.2" x14ac:dyDescent="0.35">
      <c r="A13" s="80"/>
      <c r="B13" s="76"/>
      <c r="C13" s="76"/>
      <c r="D13" s="76"/>
      <c r="E13" s="75"/>
      <c r="F13" s="81"/>
      <c r="G13" s="81"/>
      <c r="H13" s="81"/>
      <c r="I13" s="81"/>
      <c r="J13" s="81"/>
      <c r="N13" s="62"/>
      <c r="O13" s="62"/>
      <c r="P13" s="62"/>
      <c r="Q13" s="62"/>
      <c r="R13" s="62"/>
      <c r="S13" s="62"/>
    </row>
    <row r="14" spans="1:22" ht="18" customHeight="1" x14ac:dyDescent="0.3">
      <c r="A14" s="58" t="s">
        <v>100</v>
      </c>
      <c r="B14" s="59" t="s">
        <v>155</v>
      </c>
      <c r="C14" s="60">
        <v>2005</v>
      </c>
      <c r="D14" s="60">
        <v>2006</v>
      </c>
      <c r="E14" s="60">
        <v>2007</v>
      </c>
      <c r="F14" s="60">
        <v>2008</v>
      </c>
      <c r="G14" s="60">
        <v>2009</v>
      </c>
      <c r="H14" s="60">
        <v>2010</v>
      </c>
      <c r="I14" s="60">
        <v>2011</v>
      </c>
      <c r="J14" s="60">
        <v>2012</v>
      </c>
      <c r="K14" s="60">
        <v>2013</v>
      </c>
      <c r="L14" s="60">
        <v>2014</v>
      </c>
      <c r="M14" s="60">
        <v>2015</v>
      </c>
      <c r="N14" s="60">
        <v>2016</v>
      </c>
      <c r="O14" s="60">
        <v>2017</v>
      </c>
      <c r="P14" s="61">
        <v>2018</v>
      </c>
    </row>
    <row r="15" spans="1:22" ht="15.75" customHeight="1" x14ac:dyDescent="0.3">
      <c r="A15" s="77"/>
      <c r="B15" s="78"/>
      <c r="C15" s="41">
        <v>1.25</v>
      </c>
      <c r="D15" s="41">
        <v>1.25</v>
      </c>
      <c r="E15" s="42">
        <v>1.25</v>
      </c>
      <c r="F15" s="42">
        <v>1.25</v>
      </c>
      <c r="G15" s="42">
        <v>1.25</v>
      </c>
      <c r="H15" s="42">
        <v>1.25</v>
      </c>
      <c r="I15" s="42">
        <v>1.25</v>
      </c>
      <c r="J15" s="42">
        <v>1.25</v>
      </c>
      <c r="K15" s="43">
        <v>1.25</v>
      </c>
      <c r="L15" s="43">
        <v>1.25</v>
      </c>
      <c r="M15" s="43">
        <v>1.25</v>
      </c>
      <c r="N15" s="43">
        <v>1.25</v>
      </c>
      <c r="O15" s="43">
        <v>1.25</v>
      </c>
      <c r="P15" s="44">
        <v>1.25</v>
      </c>
    </row>
    <row r="16" spans="1:22" ht="15.75" customHeight="1" x14ac:dyDescent="0.3">
      <c r="A16" s="80"/>
      <c r="B16" s="76"/>
      <c r="C16" s="76"/>
      <c r="D16" s="76"/>
      <c r="E16" s="75"/>
      <c r="F16" s="75"/>
      <c r="G16" s="75"/>
      <c r="H16" s="75"/>
      <c r="I16" s="75"/>
      <c r="J16" s="75"/>
    </row>
    <row r="17" spans="1:19" x14ac:dyDescent="0.3">
      <c r="A17" s="80"/>
      <c r="B17" s="76"/>
      <c r="C17" s="76"/>
      <c r="D17" s="76"/>
      <c r="E17" s="82"/>
      <c r="F17" s="82"/>
      <c r="G17" s="82"/>
      <c r="H17" s="82"/>
      <c r="I17" s="82"/>
      <c r="J17" s="82"/>
    </row>
    <row r="18" spans="1:19" s="63" customFormat="1" ht="18" x14ac:dyDescent="0.3">
      <c r="A18" s="58" t="s">
        <v>101</v>
      </c>
      <c r="B18" s="59" t="s">
        <v>155</v>
      </c>
      <c r="C18" s="60">
        <v>2005</v>
      </c>
      <c r="D18" s="60">
        <v>2006</v>
      </c>
      <c r="E18" s="60">
        <v>2007</v>
      </c>
      <c r="F18" s="60">
        <v>2008</v>
      </c>
      <c r="G18" s="60">
        <v>2009</v>
      </c>
      <c r="H18" s="60">
        <v>2010</v>
      </c>
      <c r="I18" s="60">
        <v>2011</v>
      </c>
      <c r="J18" s="60">
        <v>2012</v>
      </c>
      <c r="K18" s="60">
        <v>2013</v>
      </c>
      <c r="L18" s="60">
        <v>2014</v>
      </c>
      <c r="M18" s="60">
        <v>2015</v>
      </c>
      <c r="N18" s="60">
        <v>2016</v>
      </c>
      <c r="O18" s="60">
        <v>2017</v>
      </c>
      <c r="P18" s="61">
        <v>2018</v>
      </c>
    </row>
    <row r="19" spans="1:19" x14ac:dyDescent="0.3">
      <c r="A19" s="77"/>
      <c r="B19" s="78"/>
      <c r="C19" s="74">
        <v>1</v>
      </c>
      <c r="D19" s="74">
        <v>1</v>
      </c>
      <c r="E19" s="42">
        <v>1</v>
      </c>
      <c r="F19" s="42">
        <v>1</v>
      </c>
      <c r="G19" s="42">
        <v>1</v>
      </c>
      <c r="H19" s="42">
        <v>1</v>
      </c>
      <c r="I19" s="42">
        <v>1</v>
      </c>
      <c r="J19" s="42">
        <v>1</v>
      </c>
      <c r="K19" s="145">
        <v>1</v>
      </c>
      <c r="L19" s="145">
        <v>1</v>
      </c>
      <c r="M19" s="145">
        <v>1</v>
      </c>
      <c r="N19" s="145">
        <v>1</v>
      </c>
      <c r="O19" s="145">
        <v>1</v>
      </c>
      <c r="P19" s="146">
        <v>1</v>
      </c>
    </row>
    <row r="20" spans="1:19" x14ac:dyDescent="0.3">
      <c r="A20" s="80"/>
      <c r="B20" s="76"/>
      <c r="C20" s="76"/>
      <c r="D20" s="76"/>
      <c r="E20" s="75"/>
      <c r="F20" s="75"/>
      <c r="G20" s="75"/>
      <c r="H20" s="75"/>
      <c r="I20" s="75"/>
      <c r="J20" s="75"/>
    </row>
    <row r="21" spans="1:19" x14ac:dyDescent="0.3">
      <c r="A21" s="80"/>
      <c r="B21" s="76"/>
      <c r="C21" s="76"/>
      <c r="D21" s="76"/>
      <c r="E21" s="82"/>
      <c r="F21" s="82"/>
      <c r="G21" s="82"/>
      <c r="H21" s="82"/>
      <c r="I21" s="82"/>
      <c r="J21" s="82"/>
    </row>
    <row r="22" spans="1:19" ht="18" x14ac:dyDescent="0.3">
      <c r="A22" s="505" t="s">
        <v>188</v>
      </c>
      <c r="B22" s="59" t="s">
        <v>56</v>
      </c>
      <c r="C22" s="60">
        <v>2005</v>
      </c>
      <c r="D22" s="60">
        <v>2006</v>
      </c>
      <c r="E22" s="60">
        <v>2007</v>
      </c>
      <c r="F22" s="60">
        <v>2008</v>
      </c>
      <c r="G22" s="60">
        <v>2009</v>
      </c>
      <c r="H22" s="60">
        <v>2010</v>
      </c>
      <c r="I22" s="60">
        <v>2011</v>
      </c>
      <c r="J22" s="60">
        <v>2012</v>
      </c>
      <c r="K22" s="60">
        <v>2013</v>
      </c>
      <c r="L22" s="60">
        <v>2014</v>
      </c>
      <c r="M22" s="60">
        <v>2015</v>
      </c>
      <c r="N22" s="60">
        <v>2016</v>
      </c>
      <c r="O22" s="60">
        <v>2017</v>
      </c>
      <c r="P22" s="61">
        <v>2018</v>
      </c>
      <c r="Q22" s="63"/>
      <c r="R22" s="63"/>
      <c r="S22" s="63"/>
    </row>
    <row r="23" spans="1:19" s="49" customFormat="1" x14ac:dyDescent="0.3">
      <c r="A23" s="83"/>
      <c r="B23" s="84"/>
      <c r="C23" s="315">
        <f>C11*'Urban_degree of utilization'!$Y$29*C15</f>
        <v>445664014.70337385</v>
      </c>
      <c r="D23" s="315">
        <f>D11*'Urban_degree of utilization'!$Y$29*D15</f>
        <v>452363748.51070428</v>
      </c>
      <c r="E23" s="315">
        <f>E11*'Urban_degree of utilization'!$Y$29*E15</f>
        <v>459063482.31803471</v>
      </c>
      <c r="F23" s="315">
        <f>F11*'Urban_degree of utilization'!$Y$29*F15</f>
        <v>465763216.12536502</v>
      </c>
      <c r="G23" s="315">
        <f>G11*'Urban_degree of utilization'!$Y$29*G15</f>
        <v>472462949.93269551</v>
      </c>
      <c r="H23" s="315">
        <f>H11*'Urban_degree of utilization'!$Y$29*H15</f>
        <v>479162683.74002582</v>
      </c>
      <c r="I23" s="315">
        <f>I11*'Urban_degree of utilization'!$P$29*I15</f>
        <v>736453619.39047503</v>
      </c>
      <c r="J23" s="315">
        <f>J11*'Urban_degree of utilization'!$P$29*J15</f>
        <v>748233171.9317292</v>
      </c>
      <c r="K23" s="315">
        <f>K11*'Urban_degree of utilization'!$P$29*K15</f>
        <v>760012724.4729836</v>
      </c>
      <c r="L23" s="315">
        <f>L11*'Urban_degree of utilization'!$P$29*L15</f>
        <v>771792277.01423764</v>
      </c>
      <c r="M23" s="315">
        <f>M11*'Urban_degree of utilization'!$P$29*M15</f>
        <v>783571829.55549192</v>
      </c>
      <c r="N23" s="315">
        <f>N11*'Urban_degree of utilization'!$P$29*N15</f>
        <v>795539795.67014563</v>
      </c>
      <c r="O23" s="315">
        <f>O11*'Urban_degree of utilization'!$P$29*O15</f>
        <v>807696175.35819829</v>
      </c>
      <c r="P23" s="315">
        <f>P11*'Urban_degree of utilization'!$P$29*P15</f>
        <v>820040968.61965013</v>
      </c>
      <c r="Q23" s="489"/>
      <c r="R23" s="63"/>
      <c r="S23" s="63"/>
    </row>
    <row r="24" spans="1:19" s="49" customFormat="1" x14ac:dyDescent="0.3">
      <c r="A24" s="46"/>
      <c r="B24" s="85"/>
      <c r="C24" s="317"/>
      <c r="D24" s="85"/>
      <c r="E24" s="86"/>
      <c r="F24" s="86"/>
      <c r="G24" s="86"/>
      <c r="H24" s="86"/>
      <c r="I24" s="86"/>
      <c r="J24" s="86"/>
      <c r="N24" s="63"/>
      <c r="O24" s="63"/>
      <c r="P24" s="63"/>
      <c r="Q24" s="63"/>
      <c r="R24" s="63"/>
      <c r="S24" s="63"/>
    </row>
    <row r="25" spans="1:19" s="49" customFormat="1" x14ac:dyDescent="0.3">
      <c r="A25" s="46"/>
      <c r="B25" s="85"/>
      <c r="C25" s="85"/>
      <c r="D25" s="85"/>
      <c r="E25" s="87"/>
      <c r="F25" s="87"/>
      <c r="G25" s="87"/>
      <c r="H25" s="87"/>
      <c r="I25" s="87"/>
      <c r="J25" s="87"/>
      <c r="N25" s="63"/>
      <c r="O25" s="63"/>
      <c r="P25" s="63"/>
      <c r="Q25" s="63"/>
      <c r="R25" s="63"/>
      <c r="S25" s="63"/>
    </row>
    <row r="26" spans="1:19" ht="18" x14ac:dyDescent="0.3">
      <c r="A26" s="505" t="s">
        <v>189</v>
      </c>
      <c r="B26" s="59" t="s">
        <v>56</v>
      </c>
      <c r="C26" s="60">
        <v>2005</v>
      </c>
      <c r="D26" s="60">
        <v>2006</v>
      </c>
      <c r="E26" s="60">
        <v>2007</v>
      </c>
      <c r="F26" s="60">
        <v>2008</v>
      </c>
      <c r="G26" s="60">
        <v>2009</v>
      </c>
      <c r="H26" s="60">
        <v>2010</v>
      </c>
      <c r="I26" s="60">
        <v>2011</v>
      </c>
      <c r="J26" s="60">
        <v>2012</v>
      </c>
      <c r="K26" s="60">
        <v>2013</v>
      </c>
      <c r="L26" s="60">
        <v>2014</v>
      </c>
      <c r="M26" s="60">
        <v>2015</v>
      </c>
      <c r="N26" s="60">
        <v>2016</v>
      </c>
      <c r="O26" s="60">
        <v>2017</v>
      </c>
      <c r="P26" s="61">
        <v>2018</v>
      </c>
      <c r="Q26" s="63"/>
      <c r="R26" s="63"/>
      <c r="S26" s="63"/>
    </row>
    <row r="27" spans="1:19" s="49" customFormat="1" x14ac:dyDescent="0.3">
      <c r="A27" s="88"/>
      <c r="B27" s="84"/>
      <c r="C27" s="315">
        <f>C11*C19*(1-'Urban_degree of utilization'!$Y$29)</f>
        <v>1073145521.6153005</v>
      </c>
      <c r="D27" s="315">
        <f>D11*D19*(1-'Urban_degree of utilization'!$Y$29)</f>
        <v>1089278278.7914362</v>
      </c>
      <c r="E27" s="315">
        <f>E11*E19*(1-'Urban_degree of utilization'!$Y$29)</f>
        <v>1105411035.9675717</v>
      </c>
      <c r="F27" s="315">
        <f>F11*F19*(1-'Urban_degree of utilization'!$Y$29)</f>
        <v>1121543793.1437073</v>
      </c>
      <c r="G27" s="315">
        <f>G11*G19*(1-'Urban_degree of utilization'!$Y$29)</f>
        <v>1137676550.3198431</v>
      </c>
      <c r="H27" s="315">
        <f>H11*H19*(1-'Urban_degree of utilization'!$Y$29)</f>
        <v>1153809307.4959786</v>
      </c>
      <c r="I27" s="315">
        <f>I11*I19*(1-'Urban_degree of utilization'!$P$29)</f>
        <v>969469103.19762003</v>
      </c>
      <c r="J27" s="315">
        <f>J11*J19*(1-'Urban_degree of utilization'!$P$29)</f>
        <v>984975731.09319699</v>
      </c>
      <c r="K27" s="315">
        <f>K11*K19*(1-'Urban_degree of utilization'!$P$29)</f>
        <v>1000482358.9887742</v>
      </c>
      <c r="L27" s="315">
        <f>L11*L19*(1-'Urban_degree of utilization'!$P$29)</f>
        <v>1015988986.884351</v>
      </c>
      <c r="M27" s="315">
        <f>M11*M19*(1-'Urban_degree of utilization'!$P$29)</f>
        <v>1031495614.7799281</v>
      </c>
      <c r="N27" s="315">
        <f>N11*N19*(1-'Urban_degree of utilization'!$P$29)</f>
        <v>1047250270.7022868</v>
      </c>
      <c r="O27" s="315">
        <f>O11*O19*(1-'Urban_degree of utilization'!$P$29)</f>
        <v>1063252954.651427</v>
      </c>
      <c r="P27" s="315">
        <f>P11*P19*(1-'Urban_degree of utilization'!$P$29)</f>
        <v>1079503666.6273489</v>
      </c>
      <c r="Q27" s="489"/>
      <c r="R27" s="63"/>
      <c r="S27" s="63"/>
    </row>
    <row r="28" spans="1:19" s="49" customFormat="1" x14ac:dyDescent="0.3">
      <c r="A28" s="89"/>
      <c r="B28" s="90"/>
      <c r="C28" s="317"/>
      <c r="D28" s="90"/>
      <c r="E28" s="86"/>
      <c r="F28" s="86"/>
      <c r="G28" s="86"/>
      <c r="H28" s="86"/>
      <c r="I28" s="86"/>
      <c r="J28" s="86"/>
      <c r="N28" s="63"/>
      <c r="O28" s="63"/>
      <c r="P28" s="63"/>
      <c r="Q28" s="63"/>
      <c r="R28" s="63"/>
      <c r="S28" s="63"/>
    </row>
    <row r="29" spans="1:19" s="49" customFormat="1" x14ac:dyDescent="0.3">
      <c r="A29" s="89"/>
      <c r="B29" s="90"/>
      <c r="C29" s="90"/>
      <c r="D29" s="90"/>
      <c r="E29" s="51"/>
      <c r="F29" s="51"/>
      <c r="G29" s="51"/>
      <c r="H29" s="51"/>
      <c r="I29" s="51"/>
      <c r="J29" s="51"/>
      <c r="O29" s="137"/>
    </row>
    <row r="30" spans="1:19" s="49" customFormat="1" ht="15.75" customHeight="1" x14ac:dyDescent="0.3">
      <c r="A30" s="505" t="s">
        <v>102</v>
      </c>
      <c r="B30" s="506"/>
      <c r="C30" s="89"/>
      <c r="D30" s="89"/>
      <c r="E30" s="91"/>
      <c r="F30" s="91"/>
      <c r="G30" s="91"/>
      <c r="H30" s="91"/>
      <c r="I30" s="91"/>
      <c r="J30" s="91"/>
      <c r="L30" s="63"/>
      <c r="M30" s="63"/>
      <c r="N30" s="63"/>
      <c r="O30" s="63"/>
      <c r="P30" s="63"/>
      <c r="Q30" s="63"/>
      <c r="R30" s="63"/>
      <c r="S30" s="63"/>
    </row>
    <row r="31" spans="1:19" s="49" customFormat="1" ht="15.75" customHeight="1" x14ac:dyDescent="0.3">
      <c r="A31" s="92">
        <v>0.6</v>
      </c>
      <c r="B31" s="93" t="s">
        <v>12</v>
      </c>
      <c r="C31" s="50"/>
      <c r="D31" s="50"/>
      <c r="E31" s="51"/>
      <c r="F31" s="48"/>
      <c r="G31" s="48"/>
      <c r="H31" s="48"/>
      <c r="I31" s="48"/>
      <c r="J31" s="48"/>
      <c r="L31" s="63"/>
      <c r="M31" s="63"/>
      <c r="N31" s="63"/>
      <c r="O31" s="63"/>
      <c r="P31" s="63"/>
      <c r="Q31" s="63"/>
      <c r="R31" s="63"/>
      <c r="S31" s="63"/>
    </row>
    <row r="32" spans="1:19" s="49" customFormat="1" ht="15.75" customHeight="1" x14ac:dyDescent="0.3">
      <c r="A32" s="89"/>
      <c r="B32" s="89"/>
      <c r="C32" s="89"/>
      <c r="D32" s="89"/>
      <c r="E32" s="51"/>
      <c r="F32" s="51"/>
      <c r="G32" s="51"/>
      <c r="H32" s="51"/>
      <c r="I32" s="51"/>
      <c r="J32" s="51"/>
      <c r="L32" s="63"/>
      <c r="M32" s="63"/>
      <c r="N32" s="63"/>
      <c r="O32" s="63"/>
      <c r="P32" s="63"/>
      <c r="Q32" s="63"/>
      <c r="R32" s="63"/>
      <c r="S32" s="63"/>
    </row>
    <row r="33" spans="1:26" s="49" customFormat="1" ht="15.75" customHeight="1" x14ac:dyDescent="0.3">
      <c r="A33" s="671" t="s">
        <v>18</v>
      </c>
      <c r="B33" s="672"/>
      <c r="C33" s="89"/>
      <c r="D33" s="89"/>
      <c r="E33" s="51"/>
      <c r="F33" s="51"/>
      <c r="G33" s="51"/>
      <c r="H33" s="51"/>
      <c r="I33" s="51"/>
      <c r="J33" s="51"/>
      <c r="L33" s="63"/>
      <c r="M33" s="63"/>
      <c r="N33" s="63"/>
      <c r="O33" s="63"/>
      <c r="P33" s="63"/>
      <c r="Q33" s="63"/>
      <c r="R33" s="63"/>
      <c r="S33" s="63"/>
    </row>
    <row r="34" spans="1:26" s="49" customFormat="1" x14ac:dyDescent="0.3">
      <c r="A34" s="94">
        <v>0</v>
      </c>
      <c r="B34" s="95" t="s">
        <v>17</v>
      </c>
      <c r="C34" s="90"/>
      <c r="D34" s="96"/>
      <c r="E34" s="51"/>
      <c r="F34" s="51"/>
      <c r="G34" s="51"/>
      <c r="H34" s="51"/>
      <c r="I34" s="51"/>
      <c r="J34" s="51"/>
      <c r="L34" s="63"/>
      <c r="M34" s="63"/>
      <c r="N34" s="63"/>
      <c r="O34" s="63"/>
      <c r="P34" s="63"/>
      <c r="Q34" s="63"/>
      <c r="R34" s="63"/>
      <c r="S34" s="63"/>
    </row>
    <row r="35" spans="1:26" s="49" customFormat="1" ht="16.2" thickBot="1" x14ac:dyDescent="0.35">
      <c r="A35" s="97"/>
      <c r="B35" s="89"/>
      <c r="C35" s="89"/>
      <c r="D35" s="89"/>
      <c r="E35" s="51"/>
      <c r="F35" s="51"/>
      <c r="G35" s="51"/>
      <c r="H35" s="51"/>
      <c r="I35" s="51"/>
      <c r="J35" s="51"/>
    </row>
    <row r="36" spans="1:26" s="49" customFormat="1" x14ac:dyDescent="0.3">
      <c r="A36" s="515" t="s">
        <v>10</v>
      </c>
      <c r="B36" s="99"/>
      <c r="C36" s="90"/>
      <c r="D36" s="90"/>
      <c r="E36" s="51"/>
      <c r="F36" s="51"/>
      <c r="G36" s="51"/>
      <c r="H36" s="51"/>
      <c r="I36" s="51"/>
      <c r="J36" s="51"/>
    </row>
    <row r="37" spans="1:26" s="49" customFormat="1" x14ac:dyDescent="0.3">
      <c r="A37" s="100" t="s">
        <v>2</v>
      </c>
      <c r="B37" s="101" t="s">
        <v>11</v>
      </c>
      <c r="C37" s="89"/>
      <c r="D37" s="89"/>
      <c r="E37" s="51"/>
      <c r="F37" s="51"/>
      <c r="G37" s="51"/>
      <c r="H37" s="51"/>
      <c r="I37" s="51"/>
      <c r="J37" s="51"/>
    </row>
    <row r="38" spans="1:26" s="49" customFormat="1" x14ac:dyDescent="0.3">
      <c r="A38" s="52" t="s">
        <v>3</v>
      </c>
      <c r="B38" s="102">
        <v>0.8</v>
      </c>
      <c r="C38" s="103"/>
      <c r="D38" s="103"/>
      <c r="E38" s="51"/>
      <c r="F38" s="51"/>
      <c r="G38" s="51"/>
      <c r="H38" s="51"/>
      <c r="I38" s="51"/>
      <c r="J38" s="51"/>
    </row>
    <row r="39" spans="1:26" s="49" customFormat="1" ht="46.8" x14ac:dyDescent="0.3">
      <c r="A39" s="52" t="s">
        <v>4</v>
      </c>
      <c r="B39" s="104">
        <v>0.3</v>
      </c>
      <c r="C39" s="103"/>
      <c r="D39" s="103"/>
      <c r="E39" s="51"/>
      <c r="F39" s="51"/>
      <c r="G39" s="51"/>
      <c r="H39" s="51"/>
      <c r="I39" s="51"/>
      <c r="J39" s="51"/>
    </row>
    <row r="40" spans="1:26" s="49" customFormat="1" ht="31.2" x14ac:dyDescent="0.3">
      <c r="A40" s="52" t="s">
        <v>96</v>
      </c>
      <c r="B40" s="104">
        <v>0</v>
      </c>
      <c r="C40" s="103"/>
      <c r="D40" s="103"/>
      <c r="E40" s="51"/>
      <c r="F40" s="51"/>
      <c r="G40" s="51"/>
      <c r="H40" s="51"/>
      <c r="I40" s="51"/>
      <c r="J40" s="51"/>
    </row>
    <row r="41" spans="1:26" s="49" customFormat="1" x14ac:dyDescent="0.3">
      <c r="A41" s="52" t="s">
        <v>5</v>
      </c>
      <c r="B41" s="102">
        <v>0.5</v>
      </c>
      <c r="C41" s="103"/>
      <c r="D41" s="103"/>
      <c r="E41" s="51"/>
      <c r="F41" s="51"/>
      <c r="G41" s="51"/>
      <c r="H41" s="51"/>
      <c r="I41" s="51"/>
      <c r="J41" s="51"/>
    </row>
    <row r="42" spans="1:26" s="49" customFormat="1" x14ac:dyDescent="0.3">
      <c r="A42" s="52" t="s">
        <v>6</v>
      </c>
      <c r="B42" s="102">
        <v>0.1</v>
      </c>
      <c r="C42" s="103"/>
      <c r="D42" s="103"/>
      <c r="E42" s="51"/>
      <c r="F42" s="51"/>
      <c r="G42" s="51"/>
      <c r="H42" s="51"/>
      <c r="I42" s="51"/>
      <c r="J42" s="51"/>
    </row>
    <row r="43" spans="1:26" s="49" customFormat="1" x14ac:dyDescent="0.3">
      <c r="A43" s="52" t="s">
        <v>7</v>
      </c>
      <c r="B43" s="102">
        <v>0</v>
      </c>
      <c r="C43" s="103"/>
      <c r="D43" s="103"/>
      <c r="E43" s="51"/>
      <c r="F43" s="51"/>
      <c r="G43" s="51"/>
      <c r="H43" s="51"/>
      <c r="I43" s="51"/>
      <c r="J43" s="51"/>
    </row>
    <row r="44" spans="1:26" s="49" customFormat="1" x14ac:dyDescent="0.3">
      <c r="A44" s="52" t="s">
        <v>8</v>
      </c>
      <c r="B44" s="102">
        <v>0.5</v>
      </c>
      <c r="C44" s="103"/>
      <c r="D44" s="103"/>
      <c r="E44" s="51"/>
      <c r="F44" s="51"/>
      <c r="G44" s="51"/>
      <c r="H44" s="51"/>
      <c r="I44" s="51"/>
      <c r="J44" s="51"/>
    </row>
    <row r="45" spans="1:26" s="49" customFormat="1" ht="31.2" x14ac:dyDescent="0.3">
      <c r="A45" s="53" t="s">
        <v>99</v>
      </c>
      <c r="B45" s="105">
        <v>0.5</v>
      </c>
      <c r="C45" s="103"/>
      <c r="D45" s="103"/>
      <c r="E45" s="51"/>
      <c r="F45" s="51"/>
      <c r="G45" s="51"/>
      <c r="H45" s="51"/>
      <c r="I45" s="51"/>
      <c r="J45" s="51"/>
    </row>
    <row r="46" spans="1:26" s="49" customFormat="1" ht="47.4" thickBot="1" x14ac:dyDescent="0.35">
      <c r="A46" s="54" t="s">
        <v>9</v>
      </c>
      <c r="B46" s="106">
        <v>0.1</v>
      </c>
      <c r="C46" s="103"/>
      <c r="D46" s="103"/>
      <c r="E46" s="51"/>
      <c r="F46" s="51"/>
      <c r="G46" s="51"/>
      <c r="H46" s="51"/>
      <c r="I46" s="51"/>
      <c r="J46" s="51"/>
    </row>
    <row r="47" spans="1:26" s="49" customFormat="1" ht="16.2" thickBot="1" x14ac:dyDescent="0.35">
      <c r="A47" s="107"/>
      <c r="B47" s="108"/>
      <c r="C47" s="108"/>
      <c r="D47" s="108"/>
      <c r="E47" s="108"/>
      <c r="F47" s="108"/>
      <c r="G47" s="51"/>
      <c r="H47" s="51"/>
      <c r="I47" s="51"/>
      <c r="J47" s="51"/>
      <c r="K47" s="51"/>
      <c r="L47" s="51"/>
    </row>
    <row r="48" spans="1:26" s="49" customFormat="1" ht="45.75" customHeight="1" thickBot="1" x14ac:dyDescent="0.35">
      <c r="A48" s="673" t="s">
        <v>257</v>
      </c>
      <c r="B48" s="674"/>
      <c r="C48" s="674"/>
      <c r="D48" s="675"/>
      <c r="E48" s="125"/>
      <c r="F48" s="125"/>
      <c r="G48" s="125"/>
      <c r="H48" s="125"/>
      <c r="I48" s="51"/>
      <c r="J48" s="51"/>
      <c r="K48" s="51"/>
      <c r="L48" s="51"/>
      <c r="N48" s="51"/>
      <c r="O48" s="51"/>
      <c r="P48" s="51"/>
      <c r="Q48" s="51"/>
      <c r="R48" s="51"/>
      <c r="S48" s="51"/>
      <c r="T48" s="51"/>
      <c r="U48" s="51"/>
      <c r="V48" s="51"/>
      <c r="W48" s="51"/>
      <c r="X48" s="51"/>
      <c r="Y48" s="51"/>
      <c r="Z48" s="51"/>
    </row>
    <row r="49" spans="1:26" s="49" customFormat="1" ht="62.4" x14ac:dyDescent="0.3">
      <c r="A49" s="126" t="s">
        <v>57</v>
      </c>
      <c r="B49" s="127" t="s">
        <v>61</v>
      </c>
      <c r="C49" s="502" t="s">
        <v>174</v>
      </c>
      <c r="D49" s="148" t="s">
        <v>175</v>
      </c>
      <c r="F49" s="51"/>
      <c r="G49" s="51"/>
      <c r="H49" s="51"/>
      <c r="I49" s="51"/>
      <c r="J49" s="51"/>
      <c r="K49" s="51"/>
      <c r="L49" s="51"/>
      <c r="N49" s="51"/>
      <c r="O49" s="51"/>
      <c r="P49" s="51"/>
      <c r="Q49" s="51"/>
      <c r="R49" s="51"/>
      <c r="S49" s="51"/>
      <c r="T49" s="51"/>
      <c r="U49" s="51"/>
      <c r="V49" s="51"/>
      <c r="W49" s="51"/>
      <c r="X49" s="51"/>
      <c r="Y49" s="51"/>
      <c r="Z49" s="51"/>
    </row>
    <row r="50" spans="1:26" s="49" customFormat="1" x14ac:dyDescent="0.3">
      <c r="A50" s="676" t="s">
        <v>173</v>
      </c>
      <c r="B50" s="110" t="s">
        <v>58</v>
      </c>
      <c r="C50" s="318">
        <f>'Urban_degree of utilization'!$Z$29</f>
        <v>0.18868350668647846</v>
      </c>
      <c r="D50" s="319">
        <f>'Urban_degree of utilization'!$S$29</f>
        <v>0.28599999999999998</v>
      </c>
      <c r="F50" s="51"/>
      <c r="G50" s="51"/>
      <c r="H50" s="51"/>
      <c r="I50" s="51"/>
      <c r="J50" s="51"/>
      <c r="K50" s="51"/>
      <c r="L50" s="51"/>
      <c r="N50" s="51"/>
      <c r="O50" s="51"/>
      <c r="P50" s="51"/>
      <c r="Q50" s="51"/>
      <c r="R50" s="51"/>
      <c r="S50" s="51"/>
      <c r="T50" s="51"/>
      <c r="U50" s="51"/>
      <c r="V50" s="51"/>
      <c r="W50" s="51"/>
      <c r="X50" s="51"/>
      <c r="Y50" s="51"/>
      <c r="Z50" s="51"/>
    </row>
    <row r="51" spans="1:26" s="49" customFormat="1" x14ac:dyDescent="0.3">
      <c r="A51" s="676"/>
      <c r="B51" s="110" t="s">
        <v>59</v>
      </c>
      <c r="C51" s="318">
        <f>'Urban_degree of utilization'!$AB$29</f>
        <v>7.0999999999999994E-2</v>
      </c>
      <c r="D51" s="319">
        <f>'Urban_degree of utilization'!$Q$29</f>
        <v>2.4E-2</v>
      </c>
      <c r="F51" s="51"/>
      <c r="G51" s="51"/>
      <c r="H51" s="51"/>
      <c r="I51" s="51"/>
      <c r="J51" s="51"/>
      <c r="K51" s="51"/>
      <c r="L51" s="51"/>
      <c r="N51" s="51"/>
      <c r="O51" s="51"/>
      <c r="P51" s="51"/>
      <c r="Q51" s="51"/>
      <c r="R51" s="51"/>
      <c r="S51" s="51"/>
      <c r="T51" s="51"/>
      <c r="U51" s="51"/>
      <c r="V51" s="51"/>
      <c r="W51" s="51"/>
      <c r="X51" s="51"/>
      <c r="Y51" s="51"/>
      <c r="Z51" s="51"/>
    </row>
    <row r="52" spans="1:26" s="49" customFormat="1" x14ac:dyDescent="0.3">
      <c r="A52" s="676"/>
      <c r="B52" s="110" t="s">
        <v>98</v>
      </c>
      <c r="C52" s="318">
        <f>'Urban_degree of utilization'!$AD$29</f>
        <v>0.30658536585365853</v>
      </c>
      <c r="D52" s="319">
        <f>'Urban_degree of utilization'!$R$29</f>
        <v>0.21</v>
      </c>
      <c r="F52" s="51"/>
      <c r="G52" s="51"/>
      <c r="H52" s="51"/>
      <c r="I52" s="51"/>
      <c r="J52" s="51"/>
      <c r="K52" s="51"/>
      <c r="L52" s="51"/>
      <c r="N52" s="51"/>
      <c r="O52" s="51"/>
      <c r="P52" s="51"/>
      <c r="Q52" s="51"/>
      <c r="R52" s="51"/>
      <c r="S52" s="51"/>
      <c r="T52" s="51"/>
      <c r="U52" s="51"/>
      <c r="V52" s="51"/>
      <c r="W52" s="51"/>
      <c r="X52" s="51"/>
      <c r="Y52" s="51"/>
      <c r="Z52" s="51"/>
    </row>
    <row r="53" spans="1:26" s="49" customFormat="1" x14ac:dyDescent="0.3">
      <c r="A53" s="676"/>
      <c r="B53" s="110" t="s">
        <v>60</v>
      </c>
      <c r="C53" s="318">
        <f>'Urban_degree of utilization'!$Y$29</f>
        <v>0.24937890044576527</v>
      </c>
      <c r="D53" s="319">
        <f>'Urban_degree of utilization'!$P$29</f>
        <v>0.378</v>
      </c>
      <c r="F53" s="51"/>
      <c r="G53" s="51"/>
      <c r="H53" s="51"/>
      <c r="I53" s="51"/>
      <c r="J53" s="51"/>
      <c r="K53" s="51"/>
      <c r="L53" s="51"/>
      <c r="N53" s="51"/>
      <c r="O53" s="51"/>
      <c r="P53" s="51"/>
      <c r="Q53" s="51"/>
      <c r="R53" s="51"/>
      <c r="S53" s="51"/>
      <c r="T53" s="51"/>
      <c r="U53" s="51"/>
      <c r="V53" s="51"/>
      <c r="W53" s="51"/>
      <c r="X53" s="51"/>
      <c r="Y53" s="51"/>
      <c r="Z53" s="51"/>
    </row>
    <row r="54" spans="1:26" s="49" customFormat="1" ht="15.75" customHeight="1" thickBot="1" x14ac:dyDescent="0.35">
      <c r="A54" s="677"/>
      <c r="B54" s="149" t="s">
        <v>134</v>
      </c>
      <c r="C54" s="320">
        <f>'Urban_degree of utilization'!$AF$29</f>
        <v>0.1843522270140977</v>
      </c>
      <c r="D54" s="321">
        <f>'Urban_degree of utilization'!$T$29</f>
        <v>0.10200000000000004</v>
      </c>
      <c r="F54" s="51"/>
      <c r="G54" s="51"/>
      <c r="H54" s="51"/>
      <c r="I54" s="51"/>
      <c r="J54" s="51"/>
      <c r="K54" s="51"/>
      <c r="L54" s="51"/>
      <c r="N54" s="51"/>
      <c r="O54" s="51"/>
      <c r="P54" s="51"/>
      <c r="Q54" s="51"/>
      <c r="R54" s="51"/>
      <c r="S54" s="51"/>
      <c r="T54" s="51"/>
      <c r="U54" s="51"/>
      <c r="V54" s="51"/>
      <c r="W54" s="51"/>
      <c r="X54" s="51"/>
      <c r="Y54" s="51"/>
      <c r="Z54" s="51"/>
    </row>
    <row r="55" spans="1:26" s="49" customFormat="1" x14ac:dyDescent="0.3">
      <c r="A55" s="507"/>
      <c r="B55" s="110"/>
      <c r="C55" s="132"/>
      <c r="F55" s="51"/>
      <c r="G55" s="51"/>
      <c r="H55" s="51"/>
      <c r="I55" s="51"/>
      <c r="J55" s="51"/>
      <c r="K55" s="51"/>
      <c r="L55" s="51"/>
      <c r="N55" s="51"/>
      <c r="O55" s="51"/>
      <c r="P55" s="51"/>
      <c r="Q55" s="51"/>
      <c r="R55" s="51"/>
      <c r="S55" s="51"/>
      <c r="T55" s="51"/>
      <c r="U55" s="51"/>
      <c r="V55" s="51"/>
      <c r="W55" s="51"/>
      <c r="X55" s="51"/>
      <c r="Y55" s="51"/>
      <c r="Z55" s="51"/>
    </row>
    <row r="56" spans="1:26" s="49" customFormat="1" ht="16.2" thickBot="1" x14ac:dyDescent="0.35">
      <c r="A56" s="110"/>
      <c r="B56" s="132"/>
      <c r="D56" s="134"/>
      <c r="F56" s="110"/>
      <c r="G56" s="111"/>
      <c r="H56" s="112"/>
      <c r="I56" s="51"/>
      <c r="J56" s="51"/>
      <c r="K56" s="51"/>
      <c r="L56" s="51"/>
    </row>
    <row r="57" spans="1:26" s="49" customFormat="1" ht="48" customHeight="1" x14ac:dyDescent="0.3">
      <c r="A57" s="143" t="s">
        <v>258</v>
      </c>
      <c r="B57" s="502" t="s">
        <v>107</v>
      </c>
      <c r="C57" s="144" t="s">
        <v>108</v>
      </c>
      <c r="D57" s="134"/>
      <c r="F57" s="110"/>
      <c r="G57" s="111"/>
      <c r="H57" s="112"/>
      <c r="I57" s="51"/>
      <c r="J57" s="51"/>
      <c r="K57" s="51"/>
      <c r="L57" s="51"/>
    </row>
    <row r="58" spans="1:26" s="49" customFormat="1" ht="16.2" thickBot="1" x14ac:dyDescent="0.35">
      <c r="A58" s="142" t="s">
        <v>109</v>
      </c>
      <c r="B58" s="322">
        <f>Population!$E$25</f>
        <v>0.42425229663917513</v>
      </c>
      <c r="C58" s="323">
        <f>Population!$C$25</f>
        <v>0.45222300896771506</v>
      </c>
      <c r="D58" s="134"/>
      <c r="F58" s="110"/>
      <c r="G58" s="111"/>
      <c r="H58" s="112"/>
      <c r="I58" s="51"/>
      <c r="J58" s="51"/>
      <c r="K58" s="51"/>
      <c r="L58" s="51"/>
    </row>
    <row r="59" spans="1:26" s="49" customFormat="1" x14ac:dyDescent="0.3">
      <c r="A59" s="133"/>
      <c r="B59" s="133"/>
      <c r="C59" s="133"/>
      <c r="E59" s="110"/>
      <c r="F59" s="111"/>
      <c r="G59" s="112"/>
      <c r="H59" s="51"/>
      <c r="I59" s="51"/>
      <c r="J59" s="51"/>
      <c r="K59" s="51"/>
    </row>
    <row r="60" spans="1:26" s="49" customFormat="1" ht="16.2" thickBot="1" x14ac:dyDescent="0.35">
      <c r="A60" s="109"/>
      <c r="B60" s="133"/>
      <c r="C60" s="133"/>
      <c r="D60" s="133"/>
      <c r="E60" s="133"/>
      <c r="F60" s="133"/>
      <c r="G60" s="133"/>
      <c r="H60" s="133"/>
      <c r="I60" s="133"/>
      <c r="J60" s="133"/>
      <c r="K60" s="133"/>
      <c r="L60" s="133"/>
      <c r="M60" s="133"/>
      <c r="N60" s="133"/>
      <c r="O60" s="133"/>
      <c r="P60" s="133"/>
      <c r="Q60" s="133"/>
      <c r="R60" s="133"/>
      <c r="S60" s="133"/>
      <c r="U60" s="482"/>
      <c r="V60" s="482"/>
      <c r="W60" s="482"/>
    </row>
    <row r="61" spans="1:26" s="49" customFormat="1" ht="16.2" thickBot="1" x14ac:dyDescent="0.35">
      <c r="A61" s="678" t="s">
        <v>65</v>
      </c>
      <c r="B61" s="679"/>
      <c r="C61" s="508"/>
      <c r="D61" s="508"/>
      <c r="E61" s="508"/>
      <c r="F61" s="396"/>
      <c r="G61" s="396"/>
      <c r="H61" s="397"/>
      <c r="I61" s="396"/>
      <c r="J61" s="396"/>
      <c r="K61" s="396"/>
      <c r="L61" s="396"/>
      <c r="M61" s="397"/>
      <c r="N61" s="397"/>
      <c r="O61" s="398"/>
      <c r="P61" s="398"/>
      <c r="Q61" s="398"/>
      <c r="R61" s="398"/>
      <c r="S61" s="397"/>
      <c r="T61" s="475"/>
      <c r="U61" s="483"/>
      <c r="V61" s="483"/>
      <c r="W61" s="484"/>
    </row>
    <row r="62" spans="1:26" s="49" customFormat="1" ht="108" customHeight="1" x14ac:dyDescent="0.3">
      <c r="A62" s="680" t="s">
        <v>13</v>
      </c>
      <c r="B62" s="669" t="s">
        <v>110</v>
      </c>
      <c r="C62" s="669" t="s">
        <v>111</v>
      </c>
      <c r="D62" s="669" t="s">
        <v>14</v>
      </c>
      <c r="E62" s="657" t="s">
        <v>104</v>
      </c>
      <c r="F62" s="658"/>
      <c r="G62" s="669" t="s">
        <v>178</v>
      </c>
      <c r="H62" s="669"/>
      <c r="I62" s="669" t="s">
        <v>103</v>
      </c>
      <c r="J62" s="650" t="s">
        <v>62</v>
      </c>
      <c r="K62" s="651"/>
      <c r="L62" s="651"/>
      <c r="M62" s="651"/>
      <c r="N62" s="651"/>
      <c r="O62" s="651"/>
      <c r="P62" s="651"/>
      <c r="Q62" s="651"/>
      <c r="R62" s="651"/>
      <c r="S62" s="651"/>
      <c r="T62" s="651"/>
      <c r="U62" s="651"/>
      <c r="V62" s="651"/>
      <c r="W62" s="652"/>
    </row>
    <row r="63" spans="1:26" s="49" customFormat="1" x14ac:dyDescent="0.3">
      <c r="A63" s="668"/>
      <c r="B63" s="656"/>
      <c r="C63" s="656"/>
      <c r="D63" s="656"/>
      <c r="E63" s="659"/>
      <c r="F63" s="660"/>
      <c r="G63" s="656"/>
      <c r="H63" s="656"/>
      <c r="I63" s="656"/>
      <c r="J63" s="501">
        <v>2005</v>
      </c>
      <c r="K63" s="501">
        <v>2006</v>
      </c>
      <c r="L63" s="501">
        <v>2007</v>
      </c>
      <c r="M63" s="501">
        <v>2008</v>
      </c>
      <c r="N63" s="501">
        <v>2009</v>
      </c>
      <c r="O63" s="501">
        <v>2010</v>
      </c>
      <c r="P63" s="501">
        <v>2011</v>
      </c>
      <c r="Q63" s="501">
        <v>2012</v>
      </c>
      <c r="R63" s="501">
        <v>2013</v>
      </c>
      <c r="S63" s="501">
        <v>2014</v>
      </c>
      <c r="T63" s="513">
        <v>2015</v>
      </c>
      <c r="U63" s="513">
        <v>2016</v>
      </c>
      <c r="V63" s="513">
        <v>2017</v>
      </c>
      <c r="W63" s="452">
        <v>2018</v>
      </c>
    </row>
    <row r="64" spans="1:26" s="45" customFormat="1" x14ac:dyDescent="0.3">
      <c r="A64" s="663" t="s">
        <v>109</v>
      </c>
      <c r="B64" s="661">
        <f>B58</f>
        <v>0.42425229663917513</v>
      </c>
      <c r="C64" s="666">
        <f>C58</f>
        <v>0.45222300896771506</v>
      </c>
      <c r="D64" s="153" t="s">
        <v>15</v>
      </c>
      <c r="E64" s="661">
        <f>C50</f>
        <v>0.18868350668647846</v>
      </c>
      <c r="F64" s="661"/>
      <c r="G64" s="670">
        <f>D50</f>
        <v>0.28599999999999998</v>
      </c>
      <c r="H64" s="670"/>
      <c r="I64" s="154">
        <f>B44*A31</f>
        <v>0.3</v>
      </c>
      <c r="J64" s="155">
        <f t="shared" ref="J64:O64" si="2">($B$64*$E64*$I64)*(C27-$A$34)</f>
        <v>25771400.092769243</v>
      </c>
      <c r="K64" s="155">
        <f t="shared" si="2"/>
        <v>26158825.405936349</v>
      </c>
      <c r="L64" s="155">
        <f t="shared" si="2"/>
        <v>26546250.719103452</v>
      </c>
      <c r="M64" s="155">
        <f t="shared" si="2"/>
        <v>26933676.032270558</v>
      </c>
      <c r="N64" s="155">
        <f t="shared" si="2"/>
        <v>27321101.345437668</v>
      </c>
      <c r="O64" s="155">
        <f t="shared" si="2"/>
        <v>27708526.658604771</v>
      </c>
      <c r="P64" s="155">
        <f>($C$64*$G64*$I64)*(I27-$A$34)</f>
        <v>37616112.958646499</v>
      </c>
      <c r="Q64" s="155">
        <f>($C$64*$G64*$I64)*(J27-$A$34)</f>
        <v>38217781.505487047</v>
      </c>
      <c r="R64" s="155">
        <f>($C$64*$G64*$I64)*(K27-$A$34)</f>
        <v>38819450.052327611</v>
      </c>
      <c r="S64" s="155">
        <f>($C$64*$G64*$I64)*(L27-$A$34)</f>
        <v>39421118.599168152</v>
      </c>
      <c r="T64" s="462">
        <f>($C$64*$G64*$I64)*(M27-$A$34)</f>
        <v>40022787.146008708</v>
      </c>
      <c r="U64" s="462">
        <f t="shared" ref="U64:W64" si="3">($C$64*$G64*$I64)*(N27-$A$34)</f>
        <v>40634079.362382978</v>
      </c>
      <c r="V64" s="462">
        <f t="shared" si="3"/>
        <v>41254995.248290971</v>
      </c>
      <c r="W64" s="156">
        <f t="shared" si="3"/>
        <v>41885534.803732686</v>
      </c>
    </row>
    <row r="65" spans="1:23" s="45" customFormat="1" x14ac:dyDescent="0.3">
      <c r="A65" s="663"/>
      <c r="B65" s="661"/>
      <c r="C65" s="666"/>
      <c r="D65" s="153" t="s">
        <v>16</v>
      </c>
      <c r="E65" s="662">
        <f t="shared" ref="E65:E66" si="4">C51</f>
        <v>7.0999999999999994E-2</v>
      </c>
      <c r="F65" s="662"/>
      <c r="G65" s="662">
        <f>D51</f>
        <v>2.4E-2</v>
      </c>
      <c r="H65" s="662"/>
      <c r="I65" s="154">
        <f>B46*A31</f>
        <v>0.06</v>
      </c>
      <c r="J65" s="155">
        <f t="shared" ref="J65:O65" si="5">($B$64*$E$65*$I$65)*(C27-$A$34)</f>
        <v>1939511.7662584146</v>
      </c>
      <c r="K65" s="155">
        <f t="shared" si="5"/>
        <v>1968668.7368044108</v>
      </c>
      <c r="L65" s="155">
        <f t="shared" si="5"/>
        <v>1997825.7073504068</v>
      </c>
      <c r="M65" s="155">
        <f t="shared" si="5"/>
        <v>2026982.6778964028</v>
      </c>
      <c r="N65" s="155">
        <f t="shared" si="5"/>
        <v>2056139.648442399</v>
      </c>
      <c r="O65" s="155">
        <f t="shared" si="5"/>
        <v>2085296.618988395</v>
      </c>
      <c r="P65" s="155">
        <f>($C$64*$G$65*$I$65)*(I27-$A$34)</f>
        <v>631319.37832693441</v>
      </c>
      <c r="Q65" s="155">
        <f>($C$64*$G$65*$I$65)*(J27-$A$34)</f>
        <v>641417.31198020233</v>
      </c>
      <c r="R65" s="155">
        <f>($C$64*$G$65*$I$65)*(K27-$A$34)</f>
        <v>651515.24563347036</v>
      </c>
      <c r="S65" s="155">
        <f>($C$64*$G$65*$I$65)*(L27-$A$34)</f>
        <v>661613.17928673828</v>
      </c>
      <c r="T65" s="462">
        <f>($C$64*$G$65*$I$65)*(M27-$A$34)</f>
        <v>671711.11294000631</v>
      </c>
      <c r="U65" s="462">
        <f t="shared" ref="U65:W65" si="6">($C$64*$G$65*$I$65)*(N27-$A$34)</f>
        <v>681970.56272530882</v>
      </c>
      <c r="V65" s="462">
        <f t="shared" si="6"/>
        <v>692391.5286426458</v>
      </c>
      <c r="W65" s="156">
        <f t="shared" si="6"/>
        <v>702974.01069201727</v>
      </c>
    </row>
    <row r="66" spans="1:23" s="45" customFormat="1" x14ac:dyDescent="0.3">
      <c r="A66" s="663"/>
      <c r="B66" s="661"/>
      <c r="C66" s="666"/>
      <c r="D66" s="153" t="s">
        <v>176</v>
      </c>
      <c r="E66" s="662">
        <f t="shared" si="4"/>
        <v>0.30658536585365853</v>
      </c>
      <c r="F66" s="662"/>
      <c r="G66" s="661">
        <f>D52</f>
        <v>0.21</v>
      </c>
      <c r="H66" s="661"/>
      <c r="I66" s="154">
        <f>B45*A31</f>
        <v>0.3</v>
      </c>
      <c r="J66" s="155">
        <f t="shared" ref="J66:O66" si="7">($B$64*$E$66*$I$66)*(C27-$A$34)</f>
        <v>41875065.101113483</v>
      </c>
      <c r="K66" s="155">
        <f t="shared" si="7"/>
        <v>42504579.219566196</v>
      </c>
      <c r="L66" s="155">
        <f t="shared" si="7"/>
        <v>43134093.338018909</v>
      </c>
      <c r="M66" s="155">
        <f t="shared" si="7"/>
        <v>43763607.456471622</v>
      </c>
      <c r="N66" s="155">
        <f t="shared" si="7"/>
        <v>44393121.574924342</v>
      </c>
      <c r="O66" s="155">
        <f t="shared" si="7"/>
        <v>45022635.693377055</v>
      </c>
      <c r="P66" s="155">
        <f>($C$64*$G$66*$I$66)*(I27-$A$34)</f>
        <v>27620222.80180338</v>
      </c>
      <c r="Q66" s="155">
        <f>($C$64*$G$66*$I$66)*(J27-$A$34)</f>
        <v>28062007.399133854</v>
      </c>
      <c r="R66" s="155">
        <f>($C$64*$G$66*$I$66)*(K27-$A$34)</f>
        <v>28503791.996464334</v>
      </c>
      <c r="S66" s="155">
        <f>($C$64*$G$66*$I$66)*(L27-$A$34)</f>
        <v>28945576.5937948</v>
      </c>
      <c r="T66" s="462">
        <f>($C$64*$G$66*$I$66)*(M27-$A$34)</f>
        <v>29387361.191125277</v>
      </c>
      <c r="U66" s="462">
        <f t="shared" ref="U66:W66" si="8">($C$64*$G$66*$I$66)*(N27-$A$34)</f>
        <v>29836212.119232263</v>
      </c>
      <c r="V66" s="462">
        <f t="shared" si="8"/>
        <v>30292129.378115755</v>
      </c>
      <c r="W66" s="156">
        <f t="shared" si="8"/>
        <v>30755112.967775758</v>
      </c>
    </row>
    <row r="67" spans="1:23" s="45" customFormat="1" x14ac:dyDescent="0.3">
      <c r="A67" s="663"/>
      <c r="B67" s="661"/>
      <c r="C67" s="666"/>
      <c r="D67" s="153" t="s">
        <v>177</v>
      </c>
      <c r="E67" s="662">
        <f>C54</f>
        <v>0.1843522270140977</v>
      </c>
      <c r="F67" s="662"/>
      <c r="G67" s="661">
        <f>D54</f>
        <v>0.10200000000000004</v>
      </c>
      <c r="H67" s="661"/>
      <c r="I67" s="154">
        <f>B42*A31</f>
        <v>0.06</v>
      </c>
      <c r="J67" s="155">
        <f t="shared" ref="J67:O67" si="9">($B$64*$E$67*$I$67)*(C27-$A$34)</f>
        <v>5035962.1609828863</v>
      </c>
      <c r="K67" s="155">
        <f t="shared" si="9"/>
        <v>5111668.5335623063</v>
      </c>
      <c r="L67" s="155">
        <f t="shared" si="9"/>
        <v>5187374.9061417263</v>
      </c>
      <c r="M67" s="155">
        <f t="shared" si="9"/>
        <v>5263081.2787211454</v>
      </c>
      <c r="N67" s="155">
        <f t="shared" si="9"/>
        <v>5338787.6513005663</v>
      </c>
      <c r="O67" s="155">
        <f t="shared" si="9"/>
        <v>5414494.0238799863</v>
      </c>
      <c r="P67" s="155">
        <f>($C$64*$G$67*$I$67)*(I27-$A$34)</f>
        <v>2683107.357889472</v>
      </c>
      <c r="Q67" s="155">
        <f>($C$64*$G$67*$I$67)*(J27-$A$34)</f>
        <v>2726023.5759158609</v>
      </c>
      <c r="R67" s="155">
        <f>($C$64*$G$67*$I$67)*(K27-$A$34)</f>
        <v>2768939.7939422503</v>
      </c>
      <c r="S67" s="155">
        <f>($C$64*$G$67*$I$67)*(L27-$A$34)</f>
        <v>2811856.0119686387</v>
      </c>
      <c r="T67" s="462">
        <f>($C$64*$G$67*$I$67)*(M27-$A$34)</f>
        <v>2854772.2299950277</v>
      </c>
      <c r="U67" s="462">
        <f t="shared" ref="U67:W67" si="10">($C$64*$G$67*$I$67)*(N27-$A$34)</f>
        <v>2898374.8915825635</v>
      </c>
      <c r="V67" s="462">
        <f t="shared" si="10"/>
        <v>2942663.9967312459</v>
      </c>
      <c r="W67" s="156">
        <f t="shared" si="10"/>
        <v>2987639.5454410743</v>
      </c>
    </row>
    <row r="68" spans="1:23" s="49" customFormat="1" ht="108" customHeight="1" x14ac:dyDescent="0.3">
      <c r="A68" s="668" t="s">
        <v>13</v>
      </c>
      <c r="B68" s="656" t="s">
        <v>110</v>
      </c>
      <c r="C68" s="656" t="s">
        <v>111</v>
      </c>
      <c r="D68" s="656" t="s">
        <v>14</v>
      </c>
      <c r="E68" s="656" t="s">
        <v>205</v>
      </c>
      <c r="F68" s="656" t="s">
        <v>206</v>
      </c>
      <c r="G68" s="656" t="s">
        <v>436</v>
      </c>
      <c r="H68" s="656" t="s">
        <v>437</v>
      </c>
      <c r="I68" s="656" t="s">
        <v>103</v>
      </c>
      <c r="J68" s="653" t="s">
        <v>62</v>
      </c>
      <c r="K68" s="654"/>
      <c r="L68" s="654"/>
      <c r="M68" s="654"/>
      <c r="N68" s="654"/>
      <c r="O68" s="654"/>
      <c r="P68" s="654"/>
      <c r="Q68" s="654"/>
      <c r="R68" s="654"/>
      <c r="S68" s="654"/>
      <c r="T68" s="654"/>
      <c r="U68" s="654"/>
      <c r="V68" s="654"/>
      <c r="W68" s="655"/>
    </row>
    <row r="69" spans="1:23" s="49" customFormat="1" x14ac:dyDescent="0.3">
      <c r="A69" s="668"/>
      <c r="B69" s="656"/>
      <c r="C69" s="656"/>
      <c r="D69" s="656"/>
      <c r="E69" s="656"/>
      <c r="F69" s="656"/>
      <c r="G69" s="656"/>
      <c r="H69" s="656"/>
      <c r="I69" s="656"/>
      <c r="J69" s="501">
        <v>2005</v>
      </c>
      <c r="K69" s="501">
        <v>2006</v>
      </c>
      <c r="L69" s="501">
        <v>2007</v>
      </c>
      <c r="M69" s="501">
        <v>2008</v>
      </c>
      <c r="N69" s="501">
        <v>2009</v>
      </c>
      <c r="O69" s="501">
        <v>2010</v>
      </c>
      <c r="P69" s="501">
        <v>2011</v>
      </c>
      <c r="Q69" s="501">
        <v>2012</v>
      </c>
      <c r="R69" s="501">
        <v>2013</v>
      </c>
      <c r="S69" s="501">
        <v>2014</v>
      </c>
      <c r="T69" s="513">
        <v>2015</v>
      </c>
      <c r="U69" s="513">
        <v>2016</v>
      </c>
      <c r="V69" s="513">
        <v>2017</v>
      </c>
      <c r="W69" s="452">
        <v>2018</v>
      </c>
    </row>
    <row r="70" spans="1:23" s="45" customFormat="1" ht="31.2" x14ac:dyDescent="0.3">
      <c r="A70" s="663" t="s">
        <v>109</v>
      </c>
      <c r="B70" s="661">
        <f>B58</f>
        <v>0.42425229663917513</v>
      </c>
      <c r="C70" s="666">
        <f>C58</f>
        <v>0.45222300896771506</v>
      </c>
      <c r="D70" s="153" t="s">
        <v>63</v>
      </c>
      <c r="E70" s="167">
        <f>C53*'STP status'!E26</f>
        <v>0.10746238167463897</v>
      </c>
      <c r="F70" s="490">
        <f>C53*'STP status'!H26</f>
        <v>0</v>
      </c>
      <c r="G70" s="472">
        <f>D53*'STP status'!K26</f>
        <v>2.7428119975605705E-2</v>
      </c>
      <c r="H70" s="472">
        <f>D53*'STP status'!N26</f>
        <v>1.3898320472083524E-2</v>
      </c>
      <c r="I70" s="154">
        <f>B41*A31</f>
        <v>0.3</v>
      </c>
      <c r="J70" s="155">
        <f>($B$70*$E$70*$I$70)*(C23-$A$34)</f>
        <v>6095502.1180277327</v>
      </c>
      <c r="K70" s="155">
        <f>($B$70*$E$70*$I$70)*(D23-$A$34)</f>
        <v>6187136.7132956181</v>
      </c>
      <c r="L70" s="155">
        <f>($B$70*$E$70*$I$70)*(E23-$A$34)</f>
        <v>6278771.3085635044</v>
      </c>
      <c r="M70" s="155">
        <f>($B$70*$F$70*$I$70)*(F23-$A$34)</f>
        <v>0</v>
      </c>
      <c r="N70" s="155">
        <f>($B$70*$F$70*$I$70)*(G23-$A$34)</f>
        <v>0</v>
      </c>
      <c r="O70" s="155">
        <f>($B$70*$F$70*$I$70)*(H23-$A$34)</f>
        <v>0</v>
      </c>
      <c r="P70" s="155">
        <f>($C$70*$G$70*$I$70)*(I23-$A$34)</f>
        <v>2740408.7873180914</v>
      </c>
      <c r="Q70" s="155">
        <f>($C$70*$G$70*$I$70)*(J23-$A$34)</f>
        <v>2784241.5399107733</v>
      </c>
      <c r="R70" s="155">
        <f>($C$70*$G$70*$I$70)*(K23-$A$34)</f>
        <v>2828074.2925034566</v>
      </c>
      <c r="S70" s="155">
        <f>($C$70*$G$70*$I$70)*(L23-$A$34)</f>
        <v>2871907.0450961385</v>
      </c>
      <c r="T70" s="462">
        <f>($C$70*$G$70*$I$70)*(M23-$A$34)</f>
        <v>2915739.7976888209</v>
      </c>
      <c r="U70" s="462">
        <f>($C$70*$H$70*$I$70)*(N23-$A$34)</f>
        <v>1500023.7698373678</v>
      </c>
      <c r="V70" s="462">
        <f t="shared" ref="V70:W70" si="11">($C$70*$H$70*$I$70)*(O23-$A$34)</f>
        <v>1522945.1354139152</v>
      </c>
      <c r="W70" s="156">
        <f t="shared" si="11"/>
        <v>1546221.7627136307</v>
      </c>
    </row>
    <row r="71" spans="1:23" s="45" customFormat="1" ht="31.2" x14ac:dyDescent="0.3">
      <c r="A71" s="663"/>
      <c r="B71" s="661"/>
      <c r="C71" s="666"/>
      <c r="D71" s="153" t="s">
        <v>64</v>
      </c>
      <c r="E71" s="165">
        <f>(C53-E70)*'STP status'!D26</f>
        <v>0</v>
      </c>
      <c r="F71" s="477">
        <f>(C53-F70)*'STP status'!G26</f>
        <v>2.6154053533903016E-2</v>
      </c>
      <c r="G71" s="479">
        <f>(D53-G70)*'STP status'!J26</f>
        <v>5.8379996673504474E-3</v>
      </c>
      <c r="H71" s="464">
        <f>(D53-H70)*'STP status'!M26</f>
        <v>1.8869445710796795E-2</v>
      </c>
      <c r="I71" s="154">
        <f>B38*A31</f>
        <v>0.48</v>
      </c>
      <c r="J71" s="155">
        <f>($B$70*$E$71*$I$71)*(C23-$A$34)</f>
        <v>0</v>
      </c>
      <c r="K71" s="155">
        <f>($B$70*$E$71*$I$71)*(D23-$A$34)</f>
        <v>0</v>
      </c>
      <c r="L71" s="155">
        <f>($B$70*$E$71*$I$71)*(E23-$A$34)</f>
        <v>0</v>
      </c>
      <c r="M71" s="155">
        <f>($B$70*$F$71*$I$71)*(F23-$A$34)</f>
        <v>2480673.6563266506</v>
      </c>
      <c r="N71" s="155">
        <f>($B$70*$F$71*$I$71)*(G23-$A$34)</f>
        <v>2516356.7085404014</v>
      </c>
      <c r="O71" s="155">
        <f>($B$70*$F$71*$I$71)*(H23-$A$34)</f>
        <v>2552039.7607541508</v>
      </c>
      <c r="P71" s="155">
        <f>($C$70*$G$71*$I$71)*(I23-$A$34)</f>
        <v>933261.52010396169</v>
      </c>
      <c r="Q71" s="155">
        <f>($C$70*$G$71*$I$71)*(J23-$A$34)</f>
        <v>948189.00884370611</v>
      </c>
      <c r="R71" s="155">
        <f>($C$70*$G$71*$I$71)*(K23-$A$34)</f>
        <v>963116.49758345087</v>
      </c>
      <c r="S71" s="155">
        <f>($C$70*$G$71*$I$71)*(L23-$A$34)</f>
        <v>978043.98632319516</v>
      </c>
      <c r="T71" s="462">
        <f>($C$70*$G$71*$I$71)*(M23-$A$34)</f>
        <v>992971.47506293969</v>
      </c>
      <c r="U71" s="462">
        <f>($C$70*$H$71*$I$71)*(N23-$A$34)</f>
        <v>3258479.140319637</v>
      </c>
      <c r="V71" s="462">
        <f t="shared" ref="V71:W71" si="12">($C$70*$H$71*$I$71)*(O23-$A$34)</f>
        <v>3308270.8790244958</v>
      </c>
      <c r="W71" s="156">
        <f t="shared" si="12"/>
        <v>3358834.3474429608</v>
      </c>
    </row>
    <row r="72" spans="1:23" s="45" customFormat="1" ht="31.8" thickBot="1" x14ac:dyDescent="0.35">
      <c r="A72" s="664"/>
      <c r="B72" s="665"/>
      <c r="C72" s="667"/>
      <c r="D72" s="159" t="s">
        <v>105</v>
      </c>
      <c r="E72" s="164">
        <f>(C53-E70)*'STP status'!C26</f>
        <v>0.14191651877112632</v>
      </c>
      <c r="F72" s="478">
        <f>(C53-F70)*'STP status'!F26</f>
        <v>0.22322484691186226</v>
      </c>
      <c r="G72" s="480">
        <f>(D53-G70)*'STP status'!I26</f>
        <v>0.34473388035704389</v>
      </c>
      <c r="H72" s="481">
        <f>(D53-H70)*'STP status'!L26</f>
        <v>0.3452322338171197</v>
      </c>
      <c r="I72" s="160">
        <f>B39*A31</f>
        <v>0.18</v>
      </c>
      <c r="J72" s="161">
        <f>($B$70*$E$72*$I$72)*(C23-$A$34)</f>
        <v>4829889.830870972</v>
      </c>
      <c r="K72" s="161">
        <f>($B$70*$E$72*$I$72)*(D23-$A$34)</f>
        <v>4902498.287282031</v>
      </c>
      <c r="L72" s="161">
        <f>($B$70*$E$72*$I$72)*(E23-$A$34)</f>
        <v>4975106.743693091</v>
      </c>
      <c r="M72" s="161">
        <f>($B$70*$F$72*$I$72)*(F23-$A$34)</f>
        <v>7939706.1212804867</v>
      </c>
      <c r="N72" s="161">
        <f>($B$70*$F$72*$I$72)*(G23-$A$34)</f>
        <v>8053914.1902721226</v>
      </c>
      <c r="O72" s="161">
        <f>($B$70*$F$72*$I$72)*(H23-$A$34)</f>
        <v>8168122.2592637548</v>
      </c>
      <c r="P72" s="161">
        <f>($C$70*$G$72*$I$72)*(I23-$A$34)</f>
        <v>20665909.7858021</v>
      </c>
      <c r="Q72" s="161">
        <f>($C$70*$G$72*$I$72)*(J23-$A$34)</f>
        <v>20996460.364582818</v>
      </c>
      <c r="R72" s="161">
        <f>($C$70*$G$72*$I$72)*(K23-$A$34)</f>
        <v>21327010.94336354</v>
      </c>
      <c r="S72" s="161">
        <f>($C$70*$G$72*$I$72)*(L23-$A$34)</f>
        <v>21657561.522144251</v>
      </c>
      <c r="T72" s="463">
        <f>($C$70*$G$72*$I$72)*(M23-$A$34)</f>
        <v>21988112.100924969</v>
      </c>
      <c r="U72" s="463">
        <f>($C$70*$H$72*$I$72)*(N23-$A$34)</f>
        <v>22356221.726786759</v>
      </c>
      <c r="V72" s="463">
        <f t="shared" ref="V72:W72" si="13">($C$70*$H$72*$I$72)*(O23-$A$34)</f>
        <v>22697839.734057128</v>
      </c>
      <c r="W72" s="162">
        <f t="shared" si="13"/>
        <v>23044752.530659437</v>
      </c>
    </row>
    <row r="73" spans="1:23" s="45" customFormat="1" x14ac:dyDescent="0.3">
      <c r="A73" s="131"/>
      <c r="B73" s="47"/>
      <c r="C73" s="47"/>
      <c r="D73" s="47"/>
      <c r="E73" s="324"/>
      <c r="F73" s="48"/>
      <c r="G73" s="48"/>
      <c r="H73" s="476"/>
      <c r="I73" s="48"/>
      <c r="J73" s="48"/>
      <c r="K73" s="48"/>
    </row>
    <row r="74" spans="1:23" s="114" customFormat="1" x14ac:dyDescent="0.3">
      <c r="A74" s="68"/>
      <c r="B74" s="56"/>
      <c r="C74" s="56"/>
      <c r="D74" s="56"/>
      <c r="E74" s="56"/>
      <c r="F74" s="113"/>
      <c r="G74" s="113"/>
      <c r="H74" s="113"/>
      <c r="I74" s="113"/>
      <c r="J74" s="113"/>
      <c r="K74" s="113"/>
    </row>
    <row r="75" spans="1:23" ht="47.25" customHeight="1" x14ac:dyDescent="0.3">
      <c r="A75" s="656" t="s">
        <v>357</v>
      </c>
      <c r="B75" s="656"/>
      <c r="C75" s="392">
        <v>2005</v>
      </c>
      <c r="D75" s="392">
        <v>2006</v>
      </c>
      <c r="E75" s="501">
        <v>2007</v>
      </c>
      <c r="F75" s="501">
        <v>2008</v>
      </c>
      <c r="G75" s="501">
        <v>2009</v>
      </c>
      <c r="H75" s="501">
        <v>2010</v>
      </c>
      <c r="I75" s="501">
        <v>2011</v>
      </c>
      <c r="J75" s="501">
        <v>2012</v>
      </c>
      <c r="K75" s="501">
        <v>2013</v>
      </c>
      <c r="L75" s="501">
        <v>2014</v>
      </c>
      <c r="M75" s="501">
        <v>2015</v>
      </c>
      <c r="N75" s="513">
        <v>2016</v>
      </c>
      <c r="O75" s="513">
        <v>2017</v>
      </c>
      <c r="P75" s="501">
        <v>2018</v>
      </c>
    </row>
    <row r="76" spans="1:23" x14ac:dyDescent="0.3">
      <c r="A76" s="393"/>
      <c r="B76" s="394"/>
      <c r="C76" s="395">
        <f t="shared" ref="C76:M76" si="14">(SUM(J64:J67)+SUM(J70:J72))/10^3</f>
        <v>85547.33107002273</v>
      </c>
      <c r="D76" s="395">
        <f t="shared" si="14"/>
        <v>86833.376896446905</v>
      </c>
      <c r="E76" s="395">
        <f t="shared" si="14"/>
        <v>88119.422722871095</v>
      </c>
      <c r="F76" s="395">
        <f t="shared" si="14"/>
        <v>88407.72722296686</v>
      </c>
      <c r="G76" s="395">
        <f t="shared" si="14"/>
        <v>89679.421118917497</v>
      </c>
      <c r="H76" s="395">
        <f t="shared" si="14"/>
        <v>90951.115014868104</v>
      </c>
      <c r="I76" s="395">
        <f t="shared" si="14"/>
        <v>92890.342589890439</v>
      </c>
      <c r="J76" s="395">
        <f t="shared" si="14"/>
        <v>94376.120705854264</v>
      </c>
      <c r="K76" s="395">
        <f t="shared" si="14"/>
        <v>95861.898821818118</v>
      </c>
      <c r="L76" s="395">
        <f t="shared" si="14"/>
        <v>97347.676937781915</v>
      </c>
      <c r="M76" s="395">
        <f t="shared" si="14"/>
        <v>98833.45505374574</v>
      </c>
      <c r="N76" s="395">
        <f t="shared" ref="N76:P76" si="15">(SUM(U64:U67)+SUM(U70:U72))/10^3</f>
        <v>101165.36157286688</v>
      </c>
      <c r="O76" s="395">
        <f t="shared" si="15"/>
        <v>102711.23590027615</v>
      </c>
      <c r="P76" s="395">
        <f t="shared" si="15"/>
        <v>104281.06996845757</v>
      </c>
    </row>
    <row r="77" spans="1:23" x14ac:dyDescent="0.3">
      <c r="A77" s="68"/>
      <c r="B77" s="69"/>
      <c r="C77" s="410"/>
      <c r="D77" s="69"/>
      <c r="E77" s="120"/>
      <c r="F77" s="121"/>
      <c r="G77" s="121"/>
      <c r="H77" s="121"/>
      <c r="I77" s="121"/>
      <c r="J77" s="121"/>
    </row>
    <row r="78" spans="1:23" ht="47.25" customHeight="1" x14ac:dyDescent="0.3">
      <c r="A78" s="656" t="s">
        <v>112</v>
      </c>
      <c r="B78" s="656"/>
      <c r="C78" s="392">
        <v>2005</v>
      </c>
      <c r="D78" s="392">
        <v>2006</v>
      </c>
      <c r="E78" s="501">
        <v>2007</v>
      </c>
      <c r="F78" s="501">
        <v>2008</v>
      </c>
      <c r="G78" s="501">
        <v>2009</v>
      </c>
      <c r="H78" s="501">
        <v>2010</v>
      </c>
      <c r="I78" s="501">
        <v>2011</v>
      </c>
      <c r="J78" s="501">
        <v>2012</v>
      </c>
      <c r="K78" s="501">
        <v>2013</v>
      </c>
      <c r="L78" s="501">
        <v>2014</v>
      </c>
      <c r="M78" s="501">
        <v>2015</v>
      </c>
      <c r="N78" s="513">
        <v>2016</v>
      </c>
      <c r="O78" s="513">
        <v>2017</v>
      </c>
      <c r="P78" s="513">
        <v>2018</v>
      </c>
      <c r="Q78" s="485"/>
    </row>
    <row r="79" spans="1:23" x14ac:dyDescent="0.3">
      <c r="A79" s="393"/>
      <c r="B79" s="394"/>
      <c r="C79" s="395">
        <f t="shared" ref="C79:P79" si="16">C76*21</f>
        <v>1796493.9524704774</v>
      </c>
      <c r="D79" s="395">
        <f t="shared" si="16"/>
        <v>1823500.914825385</v>
      </c>
      <c r="E79" s="395">
        <f t="shared" si="16"/>
        <v>1850507.877180293</v>
      </c>
      <c r="F79" s="395">
        <f t="shared" si="16"/>
        <v>1856562.2716823041</v>
      </c>
      <c r="G79" s="395">
        <f t="shared" si="16"/>
        <v>1883267.8434972675</v>
      </c>
      <c r="H79" s="395">
        <f t="shared" si="16"/>
        <v>1909973.4153122301</v>
      </c>
      <c r="I79" s="395">
        <f t="shared" si="16"/>
        <v>1950697.1943876992</v>
      </c>
      <c r="J79" s="395">
        <f t="shared" si="16"/>
        <v>1981898.5348229394</v>
      </c>
      <c r="K79" s="395">
        <f t="shared" si="16"/>
        <v>2013099.8752581805</v>
      </c>
      <c r="L79" s="395">
        <f t="shared" si="16"/>
        <v>2044301.2156934203</v>
      </c>
      <c r="M79" s="395">
        <f t="shared" si="16"/>
        <v>2075502.5561286604</v>
      </c>
      <c r="N79" s="395">
        <f t="shared" si="16"/>
        <v>2124472.5930302045</v>
      </c>
      <c r="O79" s="395">
        <f t="shared" si="16"/>
        <v>2156935.953905799</v>
      </c>
      <c r="P79" s="395">
        <f t="shared" si="16"/>
        <v>2189902.4693376087</v>
      </c>
    </row>
    <row r="80" spans="1:23" x14ac:dyDescent="0.3">
      <c r="F80" s="123"/>
    </row>
    <row r="81" spans="2:6" x14ac:dyDescent="0.3">
      <c r="B81" s="57"/>
      <c r="C81" s="367"/>
      <c r="D81" s="57"/>
      <c r="E81" s="57"/>
    </row>
    <row r="82" spans="2:6" x14ac:dyDescent="0.3">
      <c r="B82" s="57"/>
      <c r="C82" s="124"/>
      <c r="D82" s="124"/>
      <c r="E82" s="124"/>
      <c r="F82" s="123"/>
    </row>
    <row r="83" spans="2:6" x14ac:dyDescent="0.3">
      <c r="B83" s="57"/>
      <c r="C83" s="124"/>
      <c r="D83" s="124"/>
      <c r="E83" s="124"/>
    </row>
  </sheetData>
  <mergeCells count="38">
    <mergeCell ref="A33:B33"/>
    <mergeCell ref="A48:D48"/>
    <mergeCell ref="A50:A54"/>
    <mergeCell ref="A61:B61"/>
    <mergeCell ref="A62:A63"/>
    <mergeCell ref="B62:B63"/>
    <mergeCell ref="C62:C63"/>
    <mergeCell ref="D62:D63"/>
    <mergeCell ref="E62:F63"/>
    <mergeCell ref="G62:H63"/>
    <mergeCell ref="I62:I63"/>
    <mergeCell ref="J62:W62"/>
    <mergeCell ref="A64:A67"/>
    <mergeCell ref="B64:B67"/>
    <mergeCell ref="C64:C67"/>
    <mergeCell ref="E64:F64"/>
    <mergeCell ref="G64:H64"/>
    <mergeCell ref="E65:F65"/>
    <mergeCell ref="G65:H65"/>
    <mergeCell ref="E66:F66"/>
    <mergeCell ref="G66:H66"/>
    <mergeCell ref="E67:F67"/>
    <mergeCell ref="G67:H67"/>
    <mergeCell ref="I68:I69"/>
    <mergeCell ref="J68:W68"/>
    <mergeCell ref="A70:A72"/>
    <mergeCell ref="B70:B72"/>
    <mergeCell ref="C70:C72"/>
    <mergeCell ref="A68:A69"/>
    <mergeCell ref="B68:B69"/>
    <mergeCell ref="C68:C69"/>
    <mergeCell ref="D68:D69"/>
    <mergeCell ref="E68:E69"/>
    <mergeCell ref="A75:B75"/>
    <mergeCell ref="A78:B78"/>
    <mergeCell ref="F68:F69"/>
    <mergeCell ref="G68:G69"/>
    <mergeCell ref="H68:H69"/>
  </mergeCells>
  <pageMargins left="0.25" right="0.25" top="0.75" bottom="0.75" header="0.3" footer="0.3"/>
  <pageSetup paperSize="9" scale="35" fitToHeight="0" orientation="landscape" horizontalDpi="4294967293" verticalDpi="4294967293"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41">
    <tabColor rgb="FFFFC000"/>
    <pageSetUpPr fitToPage="1"/>
  </sheetPr>
  <dimension ref="A1:X48"/>
  <sheetViews>
    <sheetView topLeftCell="I1" zoomScale="85" zoomScaleNormal="85" zoomScalePageLayoutView="80" workbookViewId="0">
      <selection activeCell="N2" sqref="N2:P2"/>
    </sheetView>
  </sheetViews>
  <sheetFormatPr defaultColWidth="8.6640625" defaultRowHeight="15.6" x14ac:dyDescent="0.3"/>
  <cols>
    <col min="1" max="1" width="45.44140625" style="353" customWidth="1"/>
    <col min="2" max="4" width="19.6640625" style="122" customWidth="1"/>
    <col min="5" max="5" width="25.6640625" style="57" customWidth="1"/>
    <col min="6" max="6" width="24.33203125" style="57" customWidth="1"/>
    <col min="7" max="7" width="23" style="57" customWidth="1"/>
    <col min="8" max="8" width="22.33203125" style="57" customWidth="1"/>
    <col min="9" max="9" width="21.6640625" style="57" customWidth="1"/>
    <col min="10" max="10" width="21.33203125" style="57" customWidth="1"/>
    <col min="11" max="11" width="21.44140625" style="57" customWidth="1"/>
    <col min="12" max="12" width="20.6640625" style="57" customWidth="1"/>
    <col min="13" max="13" width="21.6640625" style="57" customWidth="1"/>
    <col min="14" max="14" width="22" style="57" customWidth="1"/>
    <col min="15" max="15" width="22.109375" style="57" customWidth="1"/>
    <col min="16" max="16" width="20.6640625" style="57" customWidth="1"/>
    <col min="17" max="191" width="8.6640625" style="57"/>
    <col min="192" max="192" width="43.44140625" style="57" customWidth="1"/>
    <col min="193" max="199" width="18.6640625" style="57" customWidth="1"/>
    <col min="200" max="200" width="15.44140625" style="57" customWidth="1"/>
    <col min="201" max="201" width="12.33203125" style="57" customWidth="1"/>
    <col min="202" max="202" width="14.33203125" style="57" customWidth="1"/>
    <col min="203" max="203" width="12.33203125" style="57" customWidth="1"/>
    <col min="204" max="204" width="12.6640625" style="57" customWidth="1"/>
    <col min="205" max="206" width="12.44140625" style="57" customWidth="1"/>
    <col min="207" max="207" width="12.33203125" style="57" customWidth="1"/>
    <col min="208" max="213" width="11.44140625" style="57" bestFit="1" customWidth="1"/>
    <col min="214" max="214" width="13.6640625" style="57" bestFit="1" customWidth="1"/>
    <col min="215" max="219" width="11.44140625" style="57" bestFit="1" customWidth="1"/>
    <col min="220" max="220" width="11.6640625" style="57" customWidth="1"/>
    <col min="221" max="221" width="13.44140625" style="57" bestFit="1" customWidth="1"/>
    <col min="222" max="223" width="11.44140625" style="57" bestFit="1" customWidth="1"/>
    <col min="224" max="224" width="13.6640625" style="57" bestFit="1" customWidth="1"/>
    <col min="225" max="230" width="11.44140625" style="57" bestFit="1" customWidth="1"/>
    <col min="231" max="233" width="11.33203125" style="57" bestFit="1" customWidth="1"/>
    <col min="234" max="234" width="13.6640625" style="57" bestFit="1" customWidth="1"/>
    <col min="235" max="239" width="11.33203125" style="57" bestFit="1" customWidth="1"/>
    <col min="240" max="240" width="13.44140625" style="57" customWidth="1"/>
    <col min="241" max="241" width="11.33203125" style="57" bestFit="1" customWidth="1"/>
    <col min="242" max="242" width="15.33203125" style="57" customWidth="1"/>
    <col min="243" max="243" width="13.33203125" style="57" customWidth="1"/>
    <col min="244" max="244" width="15.6640625" style="57" customWidth="1"/>
    <col min="245" max="245" width="14.6640625" style="57" customWidth="1"/>
    <col min="246" max="246" width="19.33203125" style="57" customWidth="1"/>
    <col min="247" max="247" width="14" style="57" customWidth="1"/>
    <col min="248" max="248" width="15.6640625" style="57" customWidth="1"/>
    <col min="249" max="249" width="17" style="57" customWidth="1"/>
    <col min="250" max="250" width="16.33203125" style="57" customWidth="1"/>
    <col min="251" max="251" width="17.33203125" style="57" customWidth="1"/>
    <col min="252" max="253" width="8.6640625" style="57"/>
    <col min="254" max="254" width="13.6640625" style="57" bestFit="1" customWidth="1"/>
    <col min="255" max="16384" width="8.6640625" style="57"/>
  </cols>
  <sheetData>
    <row r="1" spans="1:24" x14ac:dyDescent="0.3">
      <c r="A1" s="325"/>
      <c r="B1" s="56"/>
      <c r="C1" s="56"/>
      <c r="D1" s="56"/>
      <c r="E1" s="55"/>
      <c r="F1" s="55"/>
      <c r="G1" s="55"/>
      <c r="H1" s="326"/>
      <c r="I1" s="327"/>
      <c r="J1" s="55"/>
    </row>
    <row r="2" spans="1:24" s="63" customFormat="1" x14ac:dyDescent="0.3">
      <c r="A2" s="297" t="s">
        <v>44</v>
      </c>
      <c r="B2" s="59" t="s">
        <v>155</v>
      </c>
      <c r="C2" s="60">
        <v>2005</v>
      </c>
      <c r="D2" s="60">
        <v>2006</v>
      </c>
      <c r="E2" s="60">
        <v>2007</v>
      </c>
      <c r="F2" s="60">
        <v>2008</v>
      </c>
      <c r="G2" s="60">
        <v>2009</v>
      </c>
      <c r="H2" s="60">
        <v>2010</v>
      </c>
      <c r="I2" s="60">
        <v>2011</v>
      </c>
      <c r="J2" s="60">
        <v>2012</v>
      </c>
      <c r="K2" s="60">
        <v>2013</v>
      </c>
      <c r="L2" s="60">
        <v>2014</v>
      </c>
      <c r="M2" s="60">
        <v>2015</v>
      </c>
      <c r="N2" s="60">
        <v>2016</v>
      </c>
      <c r="O2" s="60">
        <v>2017</v>
      </c>
      <c r="P2" s="61">
        <v>2018</v>
      </c>
    </row>
    <row r="3" spans="1:24" s="66" customFormat="1" x14ac:dyDescent="0.3">
      <c r="A3" s="328"/>
      <c r="B3" s="65"/>
      <c r="C3" s="329">
        <f>'Urban population'!G24</f>
        <v>44987891.599999994</v>
      </c>
      <c r="D3" s="329">
        <f>'Urban population'!H24</f>
        <v>45959619.499999993</v>
      </c>
      <c r="E3" s="329">
        <f>'Urban population'!I24</f>
        <v>46931347.399999991</v>
      </c>
      <c r="F3" s="329">
        <f>'Urban population'!J24</f>
        <v>47903075.29999999</v>
      </c>
      <c r="G3" s="329">
        <f>'Urban population'!K24</f>
        <v>48874803.199999988</v>
      </c>
      <c r="H3" s="329">
        <f>'Urban population'!L24</f>
        <v>49846531.099999987</v>
      </c>
      <c r="I3" s="329">
        <f>'Urban population'!M24</f>
        <v>50818259</v>
      </c>
      <c r="J3" s="329">
        <f>'Urban population'!N24</f>
        <v>52019727.191262744</v>
      </c>
      <c r="K3" s="329">
        <f>'Urban population'!O24</f>
        <v>53221195.382525489</v>
      </c>
      <c r="L3" s="329">
        <f>'Urban population'!P24</f>
        <v>54422663.573788233</v>
      </c>
      <c r="M3" s="329">
        <f>'Urban population'!Q24</f>
        <v>55624131.765050977</v>
      </c>
      <c r="N3" s="329">
        <f>'Urban population'!R24</f>
        <v>56825599.956313722</v>
      </c>
      <c r="O3" s="329">
        <f>'Urban population'!S24</f>
        <v>58027068.147576466</v>
      </c>
      <c r="P3" s="329">
        <f>'Urban population'!T24</f>
        <v>59228536.338839211</v>
      </c>
      <c r="Q3" s="494"/>
    </row>
    <row r="4" spans="1:24" s="66" customFormat="1" x14ac:dyDescent="0.3">
      <c r="A4" s="331"/>
      <c r="B4" s="69"/>
      <c r="D4" s="69"/>
      <c r="E4" s="67"/>
      <c r="F4" s="67"/>
      <c r="G4" s="67"/>
      <c r="H4" s="67"/>
      <c r="I4" s="67"/>
      <c r="J4" s="332"/>
      <c r="N4" s="380"/>
    </row>
    <row r="5" spans="1:24" s="66" customFormat="1" x14ac:dyDescent="0.3">
      <c r="A5" s="331"/>
      <c r="B5" s="69"/>
      <c r="C5" s="69"/>
      <c r="D5" s="69"/>
      <c r="E5" s="70"/>
      <c r="F5" s="70"/>
      <c r="G5" s="70"/>
      <c r="H5" s="70"/>
      <c r="I5" s="333"/>
      <c r="J5" s="70"/>
      <c r="N5" s="380"/>
    </row>
    <row r="6" spans="1:24" s="66" customFormat="1" x14ac:dyDescent="0.3">
      <c r="A6" s="297" t="s">
        <v>45</v>
      </c>
      <c r="B6" s="59" t="s">
        <v>46</v>
      </c>
      <c r="C6" s="60">
        <v>2005</v>
      </c>
      <c r="D6" s="60">
        <v>2006</v>
      </c>
      <c r="E6" s="60">
        <v>2007</v>
      </c>
      <c r="F6" s="60">
        <v>2008</v>
      </c>
      <c r="G6" s="60">
        <v>2009</v>
      </c>
      <c r="H6" s="60">
        <v>2010</v>
      </c>
      <c r="I6" s="60">
        <v>2011</v>
      </c>
      <c r="J6" s="60">
        <v>2012</v>
      </c>
      <c r="K6" s="60">
        <v>2013</v>
      </c>
      <c r="L6" s="60">
        <v>2014</v>
      </c>
      <c r="M6" s="60">
        <v>2015</v>
      </c>
      <c r="N6" s="60">
        <v>2016</v>
      </c>
      <c r="O6" s="60">
        <v>2017</v>
      </c>
      <c r="P6" s="61">
        <v>2018</v>
      </c>
    </row>
    <row r="7" spans="1:24" s="66" customFormat="1" x14ac:dyDescent="0.3">
      <c r="A7" s="328"/>
      <c r="B7" s="65"/>
      <c r="C7" s="313">
        <f>'Protein intake'!$B$28/1000*365</f>
        <v>19.016500000000001</v>
      </c>
      <c r="D7" s="313">
        <f>'Protein intake'!$B$28/1000*365</f>
        <v>19.016500000000001</v>
      </c>
      <c r="E7" s="313">
        <f>'Protein intake'!$B$28/1000*365</f>
        <v>19.016500000000001</v>
      </c>
      <c r="F7" s="313">
        <f>'Protein intake'!$B$28/1000*365</f>
        <v>19.016500000000001</v>
      </c>
      <c r="G7" s="313">
        <f>'Protein intake'!$F$28/1000*365</f>
        <v>20.348749999999999</v>
      </c>
      <c r="H7" s="313">
        <f>'Protein intake'!$F$28/1000*365</f>
        <v>20.348749999999999</v>
      </c>
      <c r="I7" s="313">
        <f>'Protein intake'!$L$28/1000*365</f>
        <v>21.243000000000002</v>
      </c>
      <c r="J7" s="313">
        <f>'Protein intake'!$L$28/1000*365</f>
        <v>21.243000000000002</v>
      </c>
      <c r="K7" s="313">
        <f>'Protein intake'!$L$28/1000*365</f>
        <v>21.243000000000002</v>
      </c>
      <c r="L7" s="313">
        <f>'Protein intake'!$L$28/1000*365</f>
        <v>21.243000000000002</v>
      </c>
      <c r="M7" s="313">
        <f>'Protein intake'!$L$28/1000*365</f>
        <v>21.243000000000002</v>
      </c>
      <c r="N7" s="313">
        <f>'Protein intake'!$L$28/1000*365</f>
        <v>21.243000000000002</v>
      </c>
      <c r="O7" s="313">
        <f>'Protein intake'!$L$28/1000*365</f>
        <v>21.243000000000002</v>
      </c>
      <c r="P7" s="314">
        <f>'Protein intake'!$L$28/1000*365</f>
        <v>21.243000000000002</v>
      </c>
    </row>
    <row r="8" spans="1:24" s="66" customFormat="1" x14ac:dyDescent="0.3">
      <c r="A8" s="331"/>
      <c r="B8" s="69"/>
      <c r="C8" s="335"/>
      <c r="D8" s="69"/>
      <c r="E8" s="75"/>
      <c r="F8" s="75"/>
      <c r="G8" s="75"/>
      <c r="H8" s="75"/>
      <c r="I8" s="75"/>
      <c r="J8" s="75"/>
      <c r="N8" s="380"/>
    </row>
    <row r="9" spans="1:24" s="66" customFormat="1" x14ac:dyDescent="0.3">
      <c r="A9" s="331"/>
      <c r="B9" s="76"/>
      <c r="C9" s="76"/>
      <c r="D9" s="76"/>
      <c r="E9" s="70"/>
      <c r="F9" s="70"/>
      <c r="G9" s="70"/>
      <c r="H9" s="70"/>
      <c r="I9" s="70"/>
      <c r="J9" s="70"/>
      <c r="N9" s="380"/>
    </row>
    <row r="10" spans="1:24" s="63" customFormat="1" ht="30" customHeight="1" x14ac:dyDescent="0.3">
      <c r="A10" s="297" t="s">
        <v>335</v>
      </c>
      <c r="B10" s="59"/>
      <c r="C10" s="60">
        <v>2005</v>
      </c>
      <c r="D10" s="60">
        <v>2006</v>
      </c>
      <c r="E10" s="60">
        <v>2007</v>
      </c>
      <c r="F10" s="60">
        <v>2008</v>
      </c>
      <c r="G10" s="60">
        <v>2009</v>
      </c>
      <c r="H10" s="60">
        <v>2010</v>
      </c>
      <c r="I10" s="60">
        <v>2011</v>
      </c>
      <c r="J10" s="60">
        <v>2012</v>
      </c>
      <c r="K10" s="60">
        <v>2013</v>
      </c>
      <c r="L10" s="60">
        <v>2014</v>
      </c>
      <c r="M10" s="60">
        <v>2015</v>
      </c>
      <c r="N10" s="60">
        <v>2016</v>
      </c>
      <c r="O10" s="60">
        <v>2017</v>
      </c>
      <c r="P10" s="61">
        <v>2018</v>
      </c>
      <c r="Q10" s="66"/>
      <c r="R10" s="66"/>
      <c r="S10" s="66"/>
      <c r="T10" s="66"/>
      <c r="U10" s="66"/>
      <c r="V10" s="66"/>
      <c r="W10" s="66"/>
      <c r="X10" s="66"/>
    </row>
    <row r="11" spans="1:24" ht="15.75" customHeight="1" x14ac:dyDescent="0.3">
      <c r="A11" s="336"/>
      <c r="B11" s="78"/>
      <c r="C11" s="41">
        <v>0.16</v>
      </c>
      <c r="D11" s="41">
        <v>0.16</v>
      </c>
      <c r="E11" s="42">
        <v>0.16</v>
      </c>
      <c r="F11" s="42">
        <v>0.16</v>
      </c>
      <c r="G11" s="42">
        <v>0.16</v>
      </c>
      <c r="H11" s="42">
        <v>0.16</v>
      </c>
      <c r="I11" s="42">
        <v>0.16</v>
      </c>
      <c r="J11" s="42">
        <v>0.16</v>
      </c>
      <c r="K11" s="43">
        <v>0.16</v>
      </c>
      <c r="L11" s="43">
        <v>0.16</v>
      </c>
      <c r="M11" s="43">
        <v>0.16</v>
      </c>
      <c r="N11" s="43">
        <v>0.16</v>
      </c>
      <c r="O11" s="43">
        <v>0.16</v>
      </c>
      <c r="P11" s="44">
        <v>0.16</v>
      </c>
      <c r="Q11" s="66"/>
      <c r="R11" s="66"/>
      <c r="S11" s="66"/>
      <c r="T11" s="66"/>
      <c r="U11" s="66"/>
      <c r="V11" s="66"/>
      <c r="W11" s="66"/>
      <c r="X11" s="66"/>
    </row>
    <row r="12" spans="1:24" ht="15.75" customHeight="1" x14ac:dyDescent="0.3">
      <c r="A12" s="338"/>
      <c r="B12" s="76"/>
      <c r="C12" s="76"/>
      <c r="D12" s="76"/>
      <c r="E12" s="75"/>
      <c r="F12" s="75"/>
      <c r="G12" s="75"/>
      <c r="H12" s="75"/>
      <c r="I12" s="75"/>
      <c r="J12" s="75"/>
      <c r="N12" s="380"/>
      <c r="O12" s="66"/>
      <c r="P12" s="66"/>
      <c r="Q12" s="66"/>
      <c r="R12" s="66"/>
      <c r="S12" s="66"/>
      <c r="T12" s="66"/>
      <c r="U12" s="66"/>
      <c r="V12" s="66"/>
      <c r="W12" s="66"/>
      <c r="X12" s="66"/>
    </row>
    <row r="13" spans="1:24" x14ac:dyDescent="0.3">
      <c r="A13" s="338"/>
      <c r="B13" s="76"/>
      <c r="C13" s="76"/>
      <c r="D13" s="76"/>
      <c r="E13" s="75"/>
      <c r="F13" s="81"/>
      <c r="G13" s="81"/>
      <c r="H13" s="81"/>
      <c r="I13" s="81"/>
      <c r="J13" s="81"/>
      <c r="N13" s="380"/>
      <c r="O13" s="66"/>
      <c r="P13" s="66"/>
      <c r="Q13" s="66"/>
      <c r="R13" s="66"/>
      <c r="S13" s="66"/>
      <c r="T13" s="66"/>
      <c r="U13" s="66"/>
      <c r="V13" s="66"/>
      <c r="W13" s="66"/>
      <c r="X13" s="66"/>
    </row>
    <row r="14" spans="1:24" ht="33.6" x14ac:dyDescent="0.3">
      <c r="A14" s="297" t="s">
        <v>336</v>
      </c>
      <c r="B14" s="59"/>
      <c r="C14" s="60">
        <v>2005</v>
      </c>
      <c r="D14" s="60">
        <v>2006</v>
      </c>
      <c r="E14" s="60">
        <v>2007</v>
      </c>
      <c r="F14" s="60">
        <v>2008</v>
      </c>
      <c r="G14" s="60">
        <v>2009</v>
      </c>
      <c r="H14" s="60">
        <v>2010</v>
      </c>
      <c r="I14" s="60">
        <v>2011</v>
      </c>
      <c r="J14" s="60">
        <v>2012</v>
      </c>
      <c r="K14" s="60">
        <v>2013</v>
      </c>
      <c r="L14" s="60">
        <v>2014</v>
      </c>
      <c r="M14" s="60">
        <v>2015</v>
      </c>
      <c r="N14" s="60">
        <v>2016</v>
      </c>
      <c r="O14" s="60">
        <v>2017</v>
      </c>
      <c r="P14" s="61">
        <v>2018</v>
      </c>
      <c r="Q14" s="66"/>
      <c r="R14" s="66"/>
      <c r="S14" s="66"/>
      <c r="T14" s="66"/>
      <c r="U14" s="66"/>
      <c r="V14" s="66"/>
      <c r="W14" s="66"/>
      <c r="X14" s="66"/>
    </row>
    <row r="15" spans="1:24" ht="15.75" customHeight="1" x14ac:dyDescent="0.3">
      <c r="A15" s="336"/>
      <c r="B15" s="78"/>
      <c r="C15" s="74">
        <v>1.4</v>
      </c>
      <c r="D15" s="74">
        <v>1.4</v>
      </c>
      <c r="E15" s="74">
        <v>1.4</v>
      </c>
      <c r="F15" s="74">
        <v>1.4</v>
      </c>
      <c r="G15" s="74">
        <v>1.4</v>
      </c>
      <c r="H15" s="74">
        <v>1.4</v>
      </c>
      <c r="I15" s="74">
        <v>1.4</v>
      </c>
      <c r="J15" s="74">
        <v>1.4</v>
      </c>
      <c r="K15" s="145">
        <v>1.4</v>
      </c>
      <c r="L15" s="145">
        <v>1.4</v>
      </c>
      <c r="M15" s="145">
        <v>1.4</v>
      </c>
      <c r="N15" s="145">
        <v>1.4</v>
      </c>
      <c r="O15" s="145">
        <v>1.4</v>
      </c>
      <c r="P15" s="146">
        <v>1.4</v>
      </c>
      <c r="Q15" s="66"/>
      <c r="R15" s="66"/>
      <c r="S15" s="66"/>
      <c r="T15" s="66"/>
      <c r="U15" s="66"/>
      <c r="V15" s="66"/>
      <c r="W15" s="66"/>
      <c r="X15" s="66"/>
    </row>
    <row r="16" spans="1:24" ht="15.75" customHeight="1" x14ac:dyDescent="0.3">
      <c r="A16" s="338"/>
      <c r="B16" s="76"/>
      <c r="C16" s="76"/>
      <c r="D16" s="76"/>
      <c r="E16" s="75"/>
      <c r="F16" s="75"/>
      <c r="G16" s="75"/>
      <c r="H16" s="75"/>
      <c r="I16" s="75"/>
      <c r="J16" s="75"/>
      <c r="N16" s="380"/>
      <c r="O16" s="66"/>
      <c r="P16" s="66"/>
      <c r="Q16" s="66"/>
      <c r="R16" s="66"/>
      <c r="S16" s="66"/>
      <c r="T16" s="66"/>
      <c r="U16" s="66"/>
      <c r="V16" s="66"/>
      <c r="W16" s="66"/>
      <c r="X16" s="66"/>
    </row>
    <row r="17" spans="1:17" x14ac:dyDescent="0.3">
      <c r="A17" s="338"/>
      <c r="B17" s="76"/>
      <c r="C17" s="76"/>
      <c r="D17" s="76"/>
      <c r="E17" s="82"/>
      <c r="F17" s="82"/>
      <c r="G17" s="82"/>
      <c r="H17" s="82"/>
      <c r="I17" s="82"/>
      <c r="J17" s="82"/>
      <c r="N17" s="55"/>
    </row>
    <row r="18" spans="1:17" s="63" customFormat="1" ht="51.6" x14ac:dyDescent="0.3">
      <c r="A18" s="297" t="s">
        <v>337</v>
      </c>
      <c r="B18" s="59"/>
      <c r="C18" s="60">
        <v>2005</v>
      </c>
      <c r="D18" s="60">
        <v>2006</v>
      </c>
      <c r="E18" s="60">
        <v>2007</v>
      </c>
      <c r="F18" s="60">
        <v>2008</v>
      </c>
      <c r="G18" s="60">
        <v>2009</v>
      </c>
      <c r="H18" s="60">
        <v>2010</v>
      </c>
      <c r="I18" s="60">
        <v>2011</v>
      </c>
      <c r="J18" s="60">
        <v>2012</v>
      </c>
      <c r="K18" s="60">
        <v>2013</v>
      </c>
      <c r="L18" s="60">
        <v>2014</v>
      </c>
      <c r="M18" s="60">
        <v>2015</v>
      </c>
      <c r="N18" s="60">
        <v>2016</v>
      </c>
      <c r="O18" s="60">
        <v>2017</v>
      </c>
      <c r="P18" s="61">
        <v>2018</v>
      </c>
    </row>
    <row r="19" spans="1:17" x14ac:dyDescent="0.3">
      <c r="A19" s="336"/>
      <c r="B19" s="78"/>
      <c r="C19" s="41">
        <v>1.25</v>
      </c>
      <c r="D19" s="41">
        <v>1.25</v>
      </c>
      <c r="E19" s="42">
        <v>1.25</v>
      </c>
      <c r="F19" s="42">
        <v>1.25</v>
      </c>
      <c r="G19" s="42">
        <v>1.25</v>
      </c>
      <c r="H19" s="42">
        <v>1.25</v>
      </c>
      <c r="I19" s="42">
        <v>1.25</v>
      </c>
      <c r="J19" s="42">
        <v>1.25</v>
      </c>
      <c r="K19" s="43">
        <v>1.25</v>
      </c>
      <c r="L19" s="43">
        <v>1.25</v>
      </c>
      <c r="M19" s="43">
        <v>1.25</v>
      </c>
      <c r="N19" s="43">
        <v>1.25</v>
      </c>
      <c r="O19" s="43">
        <v>1.25</v>
      </c>
      <c r="P19" s="44">
        <v>1.25</v>
      </c>
    </row>
    <row r="20" spans="1:17" x14ac:dyDescent="0.3">
      <c r="A20" s="338"/>
      <c r="B20" s="76"/>
      <c r="C20" s="76"/>
      <c r="D20" s="76"/>
      <c r="E20" s="75"/>
      <c r="F20" s="75"/>
      <c r="G20" s="75"/>
      <c r="H20" s="75"/>
      <c r="I20" s="75"/>
      <c r="J20" s="75"/>
      <c r="N20" s="55"/>
    </row>
    <row r="21" spans="1:17" x14ac:dyDescent="0.3">
      <c r="A21" s="338"/>
      <c r="B21" s="76"/>
      <c r="C21" s="76"/>
      <c r="D21" s="76"/>
      <c r="E21" s="82"/>
      <c r="F21" s="82"/>
      <c r="G21" s="82"/>
      <c r="H21" s="82"/>
      <c r="I21" s="82"/>
      <c r="J21" s="82"/>
      <c r="N21" s="55"/>
    </row>
    <row r="22" spans="1:17" s="49" customFormat="1" ht="15.75" customHeight="1" x14ac:dyDescent="0.3">
      <c r="A22" s="297" t="s">
        <v>338</v>
      </c>
      <c r="B22" s="298"/>
      <c r="C22" s="50"/>
      <c r="D22" s="50"/>
      <c r="E22" s="91"/>
      <c r="F22" s="91"/>
      <c r="G22" s="91"/>
      <c r="H22" s="91"/>
      <c r="I22" s="91"/>
      <c r="J22" s="91"/>
      <c r="N22" s="89"/>
    </row>
    <row r="23" spans="1:17" s="49" customFormat="1" ht="15.75" customHeight="1" x14ac:dyDescent="0.3">
      <c r="A23" s="94">
        <v>0</v>
      </c>
      <c r="B23" s="93" t="s">
        <v>47</v>
      </c>
      <c r="C23" s="50"/>
      <c r="D23" s="50"/>
      <c r="E23" s="51"/>
      <c r="F23" s="48"/>
      <c r="G23" s="48"/>
      <c r="H23" s="48"/>
      <c r="I23" s="48"/>
      <c r="J23" s="48"/>
      <c r="N23" s="89"/>
    </row>
    <row r="24" spans="1:17" s="49" customFormat="1" ht="15.75" customHeight="1" x14ac:dyDescent="0.3">
      <c r="A24" s="339"/>
      <c r="B24" s="50"/>
      <c r="C24" s="50"/>
      <c r="D24" s="50"/>
      <c r="E24" s="51"/>
      <c r="F24" s="48"/>
      <c r="G24" s="48"/>
      <c r="H24" s="48"/>
      <c r="I24" s="48"/>
      <c r="J24" s="48"/>
      <c r="N24" s="89"/>
    </row>
    <row r="25" spans="1:17" s="49" customFormat="1" ht="15.75" customHeight="1" x14ac:dyDescent="0.3">
      <c r="A25" s="339"/>
      <c r="B25" s="50"/>
      <c r="C25" s="50"/>
      <c r="D25" s="50"/>
      <c r="E25" s="51"/>
      <c r="F25" s="48"/>
      <c r="G25" s="48"/>
      <c r="H25" s="48"/>
      <c r="I25" s="48"/>
      <c r="J25" s="48"/>
      <c r="N25" s="89"/>
    </row>
    <row r="26" spans="1:17" ht="33.6" x14ac:dyDescent="0.3">
      <c r="A26" s="297" t="s">
        <v>339</v>
      </c>
      <c r="B26" s="115" t="s">
        <v>47</v>
      </c>
      <c r="C26" s="60">
        <v>2005</v>
      </c>
      <c r="D26" s="60">
        <v>2006</v>
      </c>
      <c r="E26" s="60">
        <v>2007</v>
      </c>
      <c r="F26" s="60">
        <v>2008</v>
      </c>
      <c r="G26" s="60">
        <v>2009</v>
      </c>
      <c r="H26" s="60">
        <v>2010</v>
      </c>
      <c r="I26" s="60">
        <v>2011</v>
      </c>
      <c r="J26" s="60">
        <v>2012</v>
      </c>
      <c r="K26" s="60">
        <v>2013</v>
      </c>
      <c r="L26" s="60">
        <v>2014</v>
      </c>
      <c r="M26" s="60">
        <v>2015</v>
      </c>
      <c r="N26" s="60">
        <v>2016</v>
      </c>
      <c r="O26" s="60">
        <v>2017</v>
      </c>
      <c r="P26" s="61">
        <v>2018</v>
      </c>
    </row>
    <row r="27" spans="1:17" s="49" customFormat="1" x14ac:dyDescent="0.3">
      <c r="A27" s="340"/>
      <c r="B27" s="84"/>
      <c r="C27" s="315">
        <f t="shared" ref="C27:L27" si="0">(C3*C7*C11*C15*C19)-$A$23</f>
        <v>239543427.37119195</v>
      </c>
      <c r="D27" s="315">
        <f t="shared" si="0"/>
        <v>244717509.18208992</v>
      </c>
      <c r="E27" s="315">
        <f t="shared" si="0"/>
        <v>249891590.99298799</v>
      </c>
      <c r="F27" s="315">
        <f t="shared" si="0"/>
        <v>255065672.80388594</v>
      </c>
      <c r="G27" s="315">
        <f t="shared" si="0"/>
        <v>278471522.4524799</v>
      </c>
      <c r="H27" s="315">
        <f t="shared" si="0"/>
        <v>284008087.92191488</v>
      </c>
      <c r="I27" s="315">
        <f t="shared" si="0"/>
        <v>302269037.26235998</v>
      </c>
      <c r="J27" s="315">
        <f t="shared" si="0"/>
        <v>309415418.12271845</v>
      </c>
      <c r="K27" s="315">
        <f t="shared" si="0"/>
        <v>316561798.98307693</v>
      </c>
      <c r="L27" s="315">
        <f t="shared" si="0"/>
        <v>323708179.84343541</v>
      </c>
      <c r="M27" s="315">
        <f>(M3*M7*M11*M15*M19)-$A$23</f>
        <v>330854560.70379388</v>
      </c>
      <c r="N27" s="315">
        <f t="shared" ref="N27:P27" si="1">(N3*N7*N11*N15*N19)-$A$23</f>
        <v>338000941.5641523</v>
      </c>
      <c r="O27" s="315">
        <f t="shared" si="1"/>
        <v>345147322.42451072</v>
      </c>
      <c r="P27" s="316">
        <f t="shared" si="1"/>
        <v>352293703.28486919</v>
      </c>
    </row>
    <row r="28" spans="1:17" s="49" customFormat="1" x14ac:dyDescent="0.3">
      <c r="A28" s="341"/>
      <c r="B28" s="85"/>
      <c r="C28" s="85"/>
      <c r="D28" s="85"/>
      <c r="E28" s="86"/>
      <c r="F28" s="86"/>
      <c r="G28" s="86"/>
      <c r="H28" s="86"/>
      <c r="I28" s="86"/>
      <c r="J28" s="86"/>
      <c r="N28" s="89"/>
    </row>
    <row r="29" spans="1:17" s="49" customFormat="1" x14ac:dyDescent="0.3">
      <c r="A29" s="341"/>
      <c r="B29" s="85"/>
      <c r="C29" s="85"/>
      <c r="D29" s="85"/>
      <c r="E29" s="87"/>
      <c r="F29" s="87"/>
      <c r="G29" s="87"/>
      <c r="H29" s="87"/>
      <c r="I29" s="87"/>
      <c r="J29" s="87"/>
      <c r="N29" s="89"/>
    </row>
    <row r="30" spans="1:17" ht="33.6" x14ac:dyDescent="0.3">
      <c r="A30" s="297" t="s">
        <v>340</v>
      </c>
      <c r="B30" s="59" t="s">
        <v>48</v>
      </c>
      <c r="C30" s="60">
        <v>2005</v>
      </c>
      <c r="D30" s="60">
        <v>2006</v>
      </c>
      <c r="E30" s="60">
        <v>2007</v>
      </c>
      <c r="F30" s="60">
        <v>2008</v>
      </c>
      <c r="G30" s="60">
        <v>2009</v>
      </c>
      <c r="H30" s="60">
        <v>2010</v>
      </c>
      <c r="I30" s="60">
        <v>2011</v>
      </c>
      <c r="J30" s="60">
        <v>2012</v>
      </c>
      <c r="K30" s="60">
        <v>2013</v>
      </c>
      <c r="L30" s="60">
        <v>2014</v>
      </c>
      <c r="M30" s="60">
        <v>2015</v>
      </c>
      <c r="N30" s="60">
        <v>2016</v>
      </c>
      <c r="O30" s="60">
        <v>2017</v>
      </c>
      <c r="P30" s="61">
        <v>2018</v>
      </c>
    </row>
    <row r="31" spans="1:17" s="49" customFormat="1" x14ac:dyDescent="0.3">
      <c r="A31" s="342"/>
      <c r="B31" s="343"/>
      <c r="C31" s="315">
        <v>5.0000000000000001E-3</v>
      </c>
      <c r="D31" s="315">
        <v>5.0000000000000001E-3</v>
      </c>
      <c r="E31" s="315">
        <v>5.0000000000000001E-3</v>
      </c>
      <c r="F31" s="315">
        <v>5.0000000000000001E-3</v>
      </c>
      <c r="G31" s="315">
        <v>5.0000000000000001E-3</v>
      </c>
      <c r="H31" s="315">
        <v>5.0000000000000001E-3</v>
      </c>
      <c r="I31" s="315">
        <v>5.0000000000000001E-3</v>
      </c>
      <c r="J31" s="315">
        <v>5.0000000000000001E-3</v>
      </c>
      <c r="K31" s="315">
        <v>5.0000000000000001E-3</v>
      </c>
      <c r="L31" s="315">
        <v>5.0000000000000001E-3</v>
      </c>
      <c r="M31" s="315">
        <v>5.0000000000000001E-3</v>
      </c>
      <c r="N31" s="315">
        <v>5.0000000000000001E-3</v>
      </c>
      <c r="O31" s="315">
        <v>5.0000000000000001E-3</v>
      </c>
      <c r="P31" s="315">
        <v>5.0000000000000001E-3</v>
      </c>
      <c r="Q31" s="465"/>
    </row>
    <row r="32" spans="1:17" s="49" customFormat="1" x14ac:dyDescent="0.3">
      <c r="A32" s="344"/>
      <c r="B32" s="90"/>
      <c r="C32" s="90"/>
      <c r="D32" s="90"/>
      <c r="E32" s="86"/>
      <c r="F32" s="86"/>
      <c r="G32" s="86"/>
      <c r="H32" s="86"/>
      <c r="I32" s="86"/>
      <c r="J32" s="86"/>
      <c r="N32" s="89"/>
    </row>
    <row r="33" spans="1:17" s="49" customFormat="1" ht="15.75" customHeight="1" x14ac:dyDescent="0.3">
      <c r="A33" s="344"/>
      <c r="B33" s="89"/>
      <c r="C33" s="89"/>
      <c r="D33" s="89"/>
      <c r="E33" s="51"/>
      <c r="F33" s="51"/>
      <c r="G33" s="51"/>
      <c r="H33" s="51"/>
      <c r="I33" s="51"/>
      <c r="J33" s="51"/>
      <c r="N33" s="89"/>
    </row>
    <row r="34" spans="1:17" s="49" customFormat="1" ht="15" customHeight="1" x14ac:dyDescent="0.3">
      <c r="A34" s="345" t="s">
        <v>49</v>
      </c>
      <c r="B34" s="346"/>
      <c r="C34" s="346"/>
      <c r="D34" s="346"/>
      <c r="E34" s="51"/>
      <c r="F34" s="51"/>
      <c r="G34" s="51"/>
      <c r="H34" s="51"/>
      <c r="I34" s="51"/>
      <c r="J34" s="51"/>
      <c r="N34" s="89"/>
    </row>
    <row r="35" spans="1:17" s="49" customFormat="1" x14ac:dyDescent="0.3">
      <c r="A35" s="347">
        <f>44/28</f>
        <v>1.5714285714285714</v>
      </c>
      <c r="B35" s="85"/>
      <c r="C35" s="85"/>
      <c r="D35" s="85"/>
      <c r="E35" s="51"/>
      <c r="F35" s="51"/>
      <c r="G35" s="51"/>
      <c r="H35" s="51"/>
      <c r="I35" s="51"/>
      <c r="J35" s="51"/>
      <c r="N35" s="89"/>
    </row>
    <row r="36" spans="1:17" s="49" customFormat="1" x14ac:dyDescent="0.3">
      <c r="A36" s="97"/>
      <c r="B36" s="89"/>
      <c r="C36" s="89"/>
      <c r="D36" s="89"/>
      <c r="E36" s="51"/>
      <c r="F36" s="51"/>
      <c r="G36" s="51"/>
      <c r="H36" s="51"/>
      <c r="I36" s="51"/>
      <c r="J36" s="51"/>
      <c r="N36" s="89"/>
    </row>
    <row r="37" spans="1:17" s="49" customFormat="1" x14ac:dyDescent="0.3">
      <c r="A37" s="344"/>
      <c r="B37" s="90"/>
      <c r="C37" s="90"/>
      <c r="D37" s="90"/>
      <c r="E37" s="51"/>
      <c r="F37" s="51"/>
      <c r="G37" s="51"/>
      <c r="H37" s="51"/>
      <c r="I37" s="51"/>
      <c r="J37" s="51"/>
      <c r="N37" s="89"/>
    </row>
    <row r="38" spans="1:17" ht="47.25" customHeight="1" x14ac:dyDescent="0.3">
      <c r="A38" s="681" t="s">
        <v>360</v>
      </c>
      <c r="B38" s="682"/>
      <c r="C38" s="60">
        <v>2005</v>
      </c>
      <c r="D38" s="60">
        <v>2006</v>
      </c>
      <c r="E38" s="348">
        <v>2007</v>
      </c>
      <c r="F38" s="348">
        <v>2008</v>
      </c>
      <c r="G38" s="348">
        <v>2009</v>
      </c>
      <c r="H38" s="348">
        <v>2010</v>
      </c>
      <c r="I38" s="348">
        <v>2011</v>
      </c>
      <c r="J38" s="348">
        <v>2012</v>
      </c>
      <c r="K38" s="60">
        <v>2013</v>
      </c>
      <c r="L38" s="60">
        <v>2014</v>
      </c>
      <c r="M38" s="60">
        <v>2015</v>
      </c>
      <c r="N38" s="60">
        <v>2016</v>
      </c>
      <c r="O38" s="60">
        <v>2017</v>
      </c>
      <c r="P38" s="61">
        <v>2018</v>
      </c>
    </row>
    <row r="39" spans="1:17" x14ac:dyDescent="0.3">
      <c r="A39" s="328"/>
      <c r="B39" s="65"/>
      <c r="C39" s="349">
        <f t="shared" ref="C39:L39" si="2">C27*C31*$A$35/10^3</f>
        <v>1882.1269293450794</v>
      </c>
      <c r="D39" s="349">
        <f t="shared" si="2"/>
        <v>1922.7804292878495</v>
      </c>
      <c r="E39" s="349">
        <f t="shared" si="2"/>
        <v>1963.4339292306199</v>
      </c>
      <c r="F39" s="349">
        <f t="shared" si="2"/>
        <v>2004.0874291733896</v>
      </c>
      <c r="G39" s="349">
        <f t="shared" si="2"/>
        <v>2187.9905335551994</v>
      </c>
      <c r="H39" s="349">
        <f t="shared" si="2"/>
        <v>2231.4921193864743</v>
      </c>
      <c r="I39" s="349">
        <f t="shared" si="2"/>
        <v>2374.9710070613996</v>
      </c>
      <c r="J39" s="349">
        <f t="shared" si="2"/>
        <v>2431.1211423927875</v>
      </c>
      <c r="K39" s="349">
        <f t="shared" si="2"/>
        <v>2487.2712777241763</v>
      </c>
      <c r="L39" s="349">
        <f t="shared" si="2"/>
        <v>2543.4214130555642</v>
      </c>
      <c r="M39" s="349">
        <f>M27*M31*$A$35/10^3</f>
        <v>2599.5715483869517</v>
      </c>
      <c r="N39" s="349">
        <f t="shared" ref="N39:P39" si="3">N27*N31*$A$35/10^3</f>
        <v>2655.7216837183396</v>
      </c>
      <c r="O39" s="349">
        <f t="shared" si="3"/>
        <v>2711.871819049727</v>
      </c>
      <c r="P39" s="349">
        <f t="shared" si="3"/>
        <v>2768.0219543811154</v>
      </c>
      <c r="Q39" s="466"/>
    </row>
    <row r="40" spans="1:17" x14ac:dyDescent="0.3">
      <c r="A40" s="331"/>
      <c r="B40" s="69"/>
      <c r="C40" s="69"/>
      <c r="D40" s="69"/>
      <c r="E40" s="121"/>
      <c r="F40" s="121"/>
      <c r="G40" s="121"/>
      <c r="H40" s="121"/>
      <c r="I40" s="121"/>
      <c r="J40" s="121"/>
      <c r="N40" s="55"/>
    </row>
    <row r="41" spans="1:17" x14ac:dyDescent="0.3">
      <c r="N41" s="55"/>
    </row>
    <row r="42" spans="1:17" ht="47.25" customHeight="1" x14ac:dyDescent="0.3">
      <c r="A42" s="681" t="s">
        <v>113</v>
      </c>
      <c r="B42" s="682"/>
      <c r="C42" s="351">
        <v>2005</v>
      </c>
      <c r="D42" s="352">
        <v>2006</v>
      </c>
      <c r="E42" s="348">
        <v>2007</v>
      </c>
      <c r="F42" s="348">
        <v>2008</v>
      </c>
      <c r="G42" s="348">
        <v>2009</v>
      </c>
      <c r="H42" s="348">
        <v>2010</v>
      </c>
      <c r="I42" s="348">
        <v>2011</v>
      </c>
      <c r="J42" s="348">
        <v>2012</v>
      </c>
      <c r="K42" s="60">
        <v>2013</v>
      </c>
      <c r="L42" s="60">
        <v>2014</v>
      </c>
      <c r="M42" s="60">
        <v>2015</v>
      </c>
      <c r="N42" s="60">
        <v>2016</v>
      </c>
      <c r="O42" s="60">
        <v>2017</v>
      </c>
      <c r="P42" s="61">
        <v>2018</v>
      </c>
    </row>
    <row r="43" spans="1:17" x14ac:dyDescent="0.3">
      <c r="A43" s="328"/>
      <c r="B43" s="65"/>
      <c r="C43" s="118">
        <f t="shared" ref="C43:L43" si="4">C39*310</f>
        <v>583459.34809697466</v>
      </c>
      <c r="D43" s="118">
        <f t="shared" si="4"/>
        <v>596061.93307923339</v>
      </c>
      <c r="E43" s="118">
        <f t="shared" si="4"/>
        <v>608664.51806149213</v>
      </c>
      <c r="F43" s="118">
        <f t="shared" si="4"/>
        <v>621267.10304375074</v>
      </c>
      <c r="G43" s="118">
        <f t="shared" si="4"/>
        <v>678277.06540211185</v>
      </c>
      <c r="H43" s="118">
        <f t="shared" si="4"/>
        <v>691762.55700980709</v>
      </c>
      <c r="I43" s="118">
        <f t="shared" si="4"/>
        <v>736241.01218903391</v>
      </c>
      <c r="J43" s="118">
        <f t="shared" si="4"/>
        <v>753647.55414176418</v>
      </c>
      <c r="K43" s="118">
        <f t="shared" si="4"/>
        <v>771054.09609449469</v>
      </c>
      <c r="L43" s="118">
        <f t="shared" si="4"/>
        <v>788460.63804722496</v>
      </c>
      <c r="M43" s="118">
        <f>M39*310</f>
        <v>805867.179999955</v>
      </c>
      <c r="N43" s="118">
        <f t="shared" ref="N43:P43" si="5">N39*310</f>
        <v>823273.72195268527</v>
      </c>
      <c r="O43" s="118">
        <f t="shared" si="5"/>
        <v>840680.26390541543</v>
      </c>
      <c r="P43" s="118">
        <f t="shared" si="5"/>
        <v>858086.80585814582</v>
      </c>
      <c r="Q43" s="466"/>
    </row>
    <row r="44" spans="1:17" x14ac:dyDescent="0.3">
      <c r="E44" s="354"/>
      <c r="G44" s="354"/>
    </row>
    <row r="46" spans="1:17" x14ac:dyDescent="0.3">
      <c r="A46" s="122"/>
      <c r="C46" s="50"/>
      <c r="D46" s="50"/>
    </row>
    <row r="47" spans="1:17" x14ac:dyDescent="0.3">
      <c r="A47" s="122"/>
      <c r="C47" s="124"/>
      <c r="D47" s="124"/>
    </row>
    <row r="48" spans="1:17" x14ac:dyDescent="0.3">
      <c r="A48" s="122"/>
      <c r="C48" s="355"/>
      <c r="D48" s="355"/>
    </row>
  </sheetData>
  <mergeCells count="2">
    <mergeCell ref="A38:B38"/>
    <mergeCell ref="A42:B42"/>
  </mergeCells>
  <pageMargins left="0.25" right="0.25" top="0.75" bottom="0.75" header="0.3" footer="0.3"/>
  <pageSetup paperSize="9" scale="51" fitToHeight="0" orientation="landscape" horizontalDpi="4294967293" verticalDpi="4294967293"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rgb="FFFFC000"/>
    <pageSetUpPr fitToPage="1"/>
  </sheetPr>
  <dimension ref="A1:Z83"/>
  <sheetViews>
    <sheetView topLeftCell="A76" zoomScale="85" zoomScaleNormal="85" zoomScalePageLayoutView="70" workbookViewId="0">
      <selection activeCell="C52" sqref="C52"/>
    </sheetView>
  </sheetViews>
  <sheetFormatPr defaultColWidth="8.6640625" defaultRowHeight="15.6" x14ac:dyDescent="0.3"/>
  <cols>
    <col min="1" max="1" width="41" style="57" customWidth="1"/>
    <col min="2" max="2" width="20" style="122" customWidth="1"/>
    <col min="3" max="3" width="27" style="122" customWidth="1"/>
    <col min="4" max="4" width="29.6640625" style="122" customWidth="1"/>
    <col min="5" max="5" width="25.6640625" style="122" customWidth="1"/>
    <col min="6" max="12" width="25.6640625" style="57" customWidth="1"/>
    <col min="13" max="13" width="24.6640625" style="57" bestFit="1" customWidth="1"/>
    <col min="14" max="15" width="21.6640625" style="57" customWidth="1"/>
    <col min="16" max="16" width="22" style="57" customWidth="1"/>
    <col min="17" max="17" width="18.6640625" style="57" customWidth="1"/>
    <col min="18" max="18" width="19.33203125" style="57" bestFit="1" customWidth="1"/>
    <col min="19" max="19" width="19.33203125" style="57" customWidth="1"/>
    <col min="20" max="20" width="18" style="57" customWidth="1"/>
    <col min="21" max="21" width="18.5546875" style="57" customWidth="1"/>
    <col min="22" max="22" width="18.88671875" style="57" customWidth="1"/>
    <col min="23" max="23" width="19.5546875" style="57" customWidth="1"/>
    <col min="24" max="194" width="8.6640625" style="57" customWidth="1"/>
    <col min="195" max="195" width="43.44140625" style="57" customWidth="1"/>
    <col min="196" max="202" width="18.6640625" style="57" customWidth="1"/>
    <col min="203" max="203" width="15.44140625" style="57" customWidth="1"/>
    <col min="204" max="204" width="12.33203125" style="57" customWidth="1"/>
    <col min="205" max="205" width="14.33203125" style="57" customWidth="1"/>
    <col min="206" max="206" width="12.33203125" style="57" customWidth="1"/>
    <col min="207" max="207" width="12.6640625" style="57" customWidth="1"/>
    <col min="208" max="209" width="12.44140625" style="57" customWidth="1"/>
    <col min="210" max="210" width="12.33203125" style="57" customWidth="1"/>
    <col min="211" max="216" width="11.44140625" style="57" bestFit="1" customWidth="1"/>
    <col min="217" max="217" width="13.6640625" style="57" bestFit="1" customWidth="1"/>
    <col min="218" max="222" width="11.44140625" style="57" bestFit="1" customWidth="1"/>
    <col min="223" max="223" width="11.6640625" style="57" customWidth="1"/>
    <col min="224" max="224" width="13.44140625" style="57" bestFit="1" customWidth="1"/>
    <col min="225" max="226" width="11.44140625" style="57" bestFit="1" customWidth="1"/>
    <col min="227" max="227" width="13.6640625" style="57" bestFit="1" customWidth="1"/>
    <col min="228" max="233" width="11.44140625" style="57" bestFit="1" customWidth="1"/>
    <col min="234" max="236" width="11.33203125" style="57" bestFit="1" customWidth="1"/>
    <col min="237" max="237" width="13.6640625" style="57" bestFit="1" customWidth="1"/>
    <col min="238" max="242" width="11.33203125" style="57" bestFit="1" customWidth="1"/>
    <col min="243" max="243" width="13.44140625" style="57" customWidth="1"/>
    <col min="244" max="244" width="11.33203125" style="57" bestFit="1" customWidth="1"/>
    <col min="245" max="245" width="15.33203125" style="57" customWidth="1"/>
    <col min="246" max="246" width="13.33203125" style="57" customWidth="1"/>
    <col min="247" max="247" width="15.6640625" style="57" customWidth="1"/>
    <col min="248" max="248" width="14.6640625" style="57" customWidth="1"/>
    <col min="249" max="249" width="19.33203125" style="57" customWidth="1"/>
    <col min="250" max="250" width="14" style="57" customWidth="1"/>
    <col min="251" max="251" width="15.6640625" style="57" customWidth="1"/>
    <col min="252" max="252" width="17" style="57" customWidth="1"/>
    <col min="253" max="253" width="16.33203125" style="57" customWidth="1"/>
    <col min="254" max="254" width="17.33203125" style="57" customWidth="1"/>
    <col min="255" max="16384" width="8.6640625" style="57"/>
  </cols>
  <sheetData>
    <row r="1" spans="1:22" x14ac:dyDescent="0.3">
      <c r="A1" s="55"/>
      <c r="B1" s="56"/>
      <c r="C1" s="56"/>
      <c r="D1" s="56"/>
      <c r="E1" s="56"/>
      <c r="F1" s="55"/>
      <c r="G1" s="55"/>
      <c r="H1" s="55"/>
      <c r="I1" s="55"/>
      <c r="J1" s="55"/>
      <c r="K1" s="55"/>
    </row>
    <row r="2" spans="1:22" s="63" customFormat="1" ht="16.2" x14ac:dyDescent="0.35">
      <c r="A2" s="58" t="s">
        <v>198</v>
      </c>
      <c r="B2" s="59" t="s">
        <v>156</v>
      </c>
      <c r="C2" s="60">
        <v>2005</v>
      </c>
      <c r="D2" s="60">
        <v>2006</v>
      </c>
      <c r="E2" s="60">
        <v>2007</v>
      </c>
      <c r="F2" s="60">
        <v>2008</v>
      </c>
      <c r="G2" s="60">
        <v>2009</v>
      </c>
      <c r="H2" s="60">
        <v>2010</v>
      </c>
      <c r="I2" s="60">
        <v>2011</v>
      </c>
      <c r="J2" s="60">
        <v>2012</v>
      </c>
      <c r="K2" s="60">
        <v>2013</v>
      </c>
      <c r="L2" s="60">
        <v>2014</v>
      </c>
      <c r="M2" s="60">
        <v>2015</v>
      </c>
      <c r="N2" s="60">
        <v>2016</v>
      </c>
      <c r="O2" s="60">
        <v>2017</v>
      </c>
      <c r="P2" s="61">
        <v>2018</v>
      </c>
      <c r="Q2" s="62"/>
      <c r="R2" s="62"/>
      <c r="S2" s="62"/>
    </row>
    <row r="3" spans="1:22" s="66" customFormat="1" ht="16.2" x14ac:dyDescent="0.35">
      <c r="A3" s="64"/>
      <c r="B3" s="65"/>
      <c r="C3" s="309">
        <f>'State population'!G25</f>
        <v>2404493.5999999996</v>
      </c>
      <c r="D3" s="309">
        <f>'State population'!H25</f>
        <v>2432142.9999999995</v>
      </c>
      <c r="E3" s="309">
        <f>'State population'!I25</f>
        <v>2459792.3999999994</v>
      </c>
      <c r="F3" s="309">
        <f>'State population'!J25</f>
        <v>2487441.7999999993</v>
      </c>
      <c r="G3" s="309">
        <f>'State population'!K25</f>
        <v>2515091.1999999993</v>
      </c>
      <c r="H3" s="309">
        <f>'State population'!L25</f>
        <v>2542740.5999999992</v>
      </c>
      <c r="I3" s="309">
        <f>'State population'!M25</f>
        <v>2570390</v>
      </c>
      <c r="J3" s="309">
        <f>'State population'!N25</f>
        <v>2601372.1113363467</v>
      </c>
      <c r="K3" s="309">
        <f>'State population'!O25</f>
        <v>2632354.2226726934</v>
      </c>
      <c r="L3" s="309">
        <f>'State population'!P25</f>
        <v>2663336.3340090401</v>
      </c>
      <c r="M3" s="309">
        <f>'State population'!Q25</f>
        <v>2694318.4453453869</v>
      </c>
      <c r="N3" s="309">
        <f>'State population'!R25</f>
        <v>2725673.9985418627</v>
      </c>
      <c r="O3" s="309">
        <f>'State population'!S25</f>
        <v>2757402.9935984677</v>
      </c>
      <c r="P3" s="309">
        <f>'State population'!T25</f>
        <v>2789505.4305152022</v>
      </c>
      <c r="Q3" s="487"/>
      <c r="R3" s="62"/>
      <c r="S3" s="62"/>
    </row>
    <row r="4" spans="1:22" s="66" customFormat="1" ht="16.2" x14ac:dyDescent="0.35">
      <c r="A4" s="68"/>
      <c r="B4" s="69"/>
      <c r="C4" s="311"/>
      <c r="E4" s="67"/>
      <c r="F4" s="67"/>
      <c r="G4" s="67"/>
      <c r="H4" s="136"/>
      <c r="I4" s="67"/>
      <c r="J4" s="67"/>
      <c r="K4" s="67"/>
      <c r="L4" s="67"/>
      <c r="M4" s="67"/>
      <c r="N4" s="62"/>
      <c r="O4" s="62"/>
      <c r="P4" s="62"/>
      <c r="Q4" s="62"/>
      <c r="R4" s="62"/>
      <c r="S4" s="62"/>
    </row>
    <row r="5" spans="1:22" s="66" customFormat="1" ht="16.2" x14ac:dyDescent="0.35">
      <c r="A5" s="68"/>
      <c r="B5" s="69"/>
      <c r="C5" s="135"/>
      <c r="E5" s="70"/>
      <c r="F5" s="70"/>
      <c r="G5" s="71"/>
      <c r="H5" s="71"/>
      <c r="I5" s="72"/>
      <c r="J5" s="70"/>
      <c r="N5" s="62"/>
      <c r="O5" s="62"/>
      <c r="P5" s="62"/>
      <c r="Q5" s="62"/>
      <c r="R5" s="62"/>
      <c r="S5" s="62"/>
      <c r="V5" s="73"/>
    </row>
    <row r="6" spans="1:22" s="66" customFormat="1" ht="16.2" x14ac:dyDescent="0.35">
      <c r="A6" s="58" t="s">
        <v>19</v>
      </c>
      <c r="B6" s="59" t="s">
        <v>1</v>
      </c>
      <c r="C6" s="60">
        <v>2005</v>
      </c>
      <c r="D6" s="60">
        <v>2006</v>
      </c>
      <c r="E6" s="60">
        <v>2007</v>
      </c>
      <c r="F6" s="60">
        <v>2008</v>
      </c>
      <c r="G6" s="60">
        <v>2009</v>
      </c>
      <c r="H6" s="60">
        <v>2010</v>
      </c>
      <c r="I6" s="60">
        <v>2011</v>
      </c>
      <c r="J6" s="60">
        <v>2012</v>
      </c>
      <c r="K6" s="60">
        <v>2013</v>
      </c>
      <c r="L6" s="60">
        <v>2014</v>
      </c>
      <c r="M6" s="60">
        <v>2015</v>
      </c>
      <c r="N6" s="60">
        <v>2016</v>
      </c>
      <c r="O6" s="60">
        <v>2017</v>
      </c>
      <c r="P6" s="61">
        <v>2018</v>
      </c>
      <c r="Q6" s="62"/>
      <c r="R6" s="62"/>
      <c r="S6" s="62"/>
    </row>
    <row r="7" spans="1:22" s="48" customFormat="1" x14ac:dyDescent="0.3">
      <c r="A7" s="312"/>
      <c r="B7" s="313"/>
      <c r="C7" s="313">
        <f>BOD!$B$27</f>
        <v>40.5</v>
      </c>
      <c r="D7" s="313">
        <f>BOD!$B$27</f>
        <v>40.5</v>
      </c>
      <c r="E7" s="313">
        <f>BOD!$B$27</f>
        <v>40.5</v>
      </c>
      <c r="F7" s="313">
        <f>BOD!$B$27</f>
        <v>40.5</v>
      </c>
      <c r="G7" s="313">
        <f>BOD!$B$27</f>
        <v>40.5</v>
      </c>
      <c r="H7" s="313">
        <f>BOD!$B$27</f>
        <v>40.5</v>
      </c>
      <c r="I7" s="313">
        <f>BOD!$B$27</f>
        <v>40.5</v>
      </c>
      <c r="J7" s="313">
        <f>BOD!$B$27</f>
        <v>40.5</v>
      </c>
      <c r="K7" s="313">
        <f>BOD!$B$27</f>
        <v>40.5</v>
      </c>
      <c r="L7" s="313">
        <f>BOD!$B$27</f>
        <v>40.5</v>
      </c>
      <c r="M7" s="313">
        <f>BOD!$B$27</f>
        <v>40.5</v>
      </c>
      <c r="N7" s="313">
        <f>BOD!$B$27</f>
        <v>40.5</v>
      </c>
      <c r="O7" s="313">
        <f>BOD!$B$27</f>
        <v>40.5</v>
      </c>
      <c r="P7" s="313">
        <f>BOD!$B$27</f>
        <v>40.5</v>
      </c>
      <c r="Q7" s="488"/>
    </row>
    <row r="8" spans="1:22" s="66" customFormat="1" ht="16.2" x14ac:dyDescent="0.35">
      <c r="A8" s="68"/>
      <c r="B8" s="69"/>
      <c r="C8" s="69"/>
      <c r="D8" s="69"/>
      <c r="E8" s="75"/>
      <c r="F8" s="75"/>
      <c r="G8" s="75"/>
      <c r="H8" s="75"/>
      <c r="I8" s="75"/>
      <c r="J8" s="75"/>
      <c r="N8" s="62"/>
      <c r="O8" s="62"/>
      <c r="P8" s="62"/>
      <c r="Q8" s="62"/>
      <c r="R8" s="62"/>
      <c r="S8" s="62"/>
    </row>
    <row r="9" spans="1:22" s="66" customFormat="1" ht="16.2" x14ac:dyDescent="0.35">
      <c r="A9" s="68"/>
      <c r="B9" s="76"/>
      <c r="C9" s="76"/>
      <c r="D9" s="76"/>
      <c r="E9" s="70"/>
      <c r="F9" s="70"/>
      <c r="G9" s="70"/>
      <c r="H9" s="70"/>
      <c r="I9" s="70"/>
      <c r="J9" s="70"/>
      <c r="N9" s="62"/>
      <c r="O9" s="62"/>
      <c r="P9" s="62"/>
      <c r="Q9" s="62"/>
      <c r="R9" s="62"/>
      <c r="S9" s="62"/>
    </row>
    <row r="10" spans="1:22" s="63" customFormat="1" ht="30" customHeight="1" x14ac:dyDescent="0.35">
      <c r="A10" s="505" t="s">
        <v>54</v>
      </c>
      <c r="B10" s="59" t="s">
        <v>56</v>
      </c>
      <c r="C10" s="60">
        <v>2005</v>
      </c>
      <c r="D10" s="60">
        <v>2006</v>
      </c>
      <c r="E10" s="60">
        <v>2007</v>
      </c>
      <c r="F10" s="60">
        <v>2008</v>
      </c>
      <c r="G10" s="60">
        <v>2009</v>
      </c>
      <c r="H10" s="60">
        <v>2010</v>
      </c>
      <c r="I10" s="60">
        <v>2011</v>
      </c>
      <c r="J10" s="60">
        <v>2012</v>
      </c>
      <c r="K10" s="60">
        <v>2013</v>
      </c>
      <c r="L10" s="60">
        <v>2014</v>
      </c>
      <c r="M10" s="60">
        <v>2015</v>
      </c>
      <c r="N10" s="60">
        <v>2016</v>
      </c>
      <c r="O10" s="60">
        <v>2017</v>
      </c>
      <c r="P10" s="61">
        <v>2018</v>
      </c>
      <c r="Q10" s="62"/>
      <c r="R10" s="62"/>
      <c r="S10" s="62"/>
    </row>
    <row r="11" spans="1:22" ht="15.75" customHeight="1" x14ac:dyDescent="0.35">
      <c r="A11" s="77"/>
      <c r="B11" s="78"/>
      <c r="C11" s="42">
        <f>C3*C7*0.001*365</f>
        <v>35544426.641999997</v>
      </c>
      <c r="D11" s="42">
        <f>D3*D7*0.001*365</f>
        <v>35953153.897499993</v>
      </c>
      <c r="E11" s="42">
        <f>E3*E7*0.001*365</f>
        <v>36361881.15299999</v>
      </c>
      <c r="F11" s="42">
        <f>F3*F7*0.001*365</f>
        <v>36770608.408499993</v>
      </c>
      <c r="G11" s="42">
        <f t="shared" ref="G11:L11" si="0">G3*G7*0.001*365</f>
        <v>37179335.66399999</v>
      </c>
      <c r="H11" s="42">
        <f t="shared" si="0"/>
        <v>37588062.919499986</v>
      </c>
      <c r="I11" s="42">
        <f t="shared" si="0"/>
        <v>37996790.174999997</v>
      </c>
      <c r="J11" s="42">
        <f t="shared" si="0"/>
        <v>38454783.235829547</v>
      </c>
      <c r="K11" s="42">
        <f t="shared" si="0"/>
        <v>38912776.29665909</v>
      </c>
      <c r="L11" s="42">
        <f t="shared" si="0"/>
        <v>39370769.35748864</v>
      </c>
      <c r="M11" s="42">
        <f>M3*M7*0.001*365</f>
        <v>39828762.41831819</v>
      </c>
      <c r="N11" s="42">
        <f t="shared" ref="N11:O11" si="1">N3*N7*0.001*365</f>
        <v>40292275.883445092</v>
      </c>
      <c r="O11" s="42">
        <f t="shared" si="1"/>
        <v>40761309.752869353</v>
      </c>
      <c r="P11" s="79">
        <f>P3*P7*0.001*365</f>
        <v>41235864.026590981</v>
      </c>
      <c r="Q11" s="62"/>
      <c r="R11" s="62"/>
      <c r="S11" s="62"/>
    </row>
    <row r="12" spans="1:22" ht="15.75" customHeight="1" x14ac:dyDescent="0.35">
      <c r="A12" s="80"/>
      <c r="B12" s="76"/>
      <c r="C12" s="76"/>
      <c r="D12" s="76"/>
      <c r="E12" s="75"/>
      <c r="F12" s="75"/>
      <c r="G12" s="75"/>
      <c r="H12" s="75"/>
      <c r="I12" s="75"/>
      <c r="J12" s="75"/>
      <c r="N12" s="62"/>
      <c r="O12" s="62"/>
      <c r="P12" s="62"/>
      <c r="Q12" s="62"/>
      <c r="R12" s="62"/>
      <c r="S12" s="62"/>
    </row>
    <row r="13" spans="1:22" ht="16.2" x14ac:dyDescent="0.35">
      <c r="A13" s="80"/>
      <c r="B13" s="76"/>
      <c r="C13" s="76"/>
      <c r="D13" s="76"/>
      <c r="E13" s="75"/>
      <c r="F13" s="81"/>
      <c r="G13" s="81"/>
      <c r="H13" s="81"/>
      <c r="I13" s="81"/>
      <c r="J13" s="81"/>
      <c r="N13" s="62"/>
      <c r="O13" s="62"/>
      <c r="P13" s="62"/>
      <c r="Q13" s="62"/>
      <c r="R13" s="62"/>
      <c r="S13" s="62"/>
    </row>
    <row r="14" spans="1:22" ht="18" customHeight="1" x14ac:dyDescent="0.3">
      <c r="A14" s="58" t="s">
        <v>100</v>
      </c>
      <c r="B14" s="59" t="s">
        <v>156</v>
      </c>
      <c r="C14" s="60">
        <v>2005</v>
      </c>
      <c r="D14" s="60">
        <v>2006</v>
      </c>
      <c r="E14" s="60">
        <v>2007</v>
      </c>
      <c r="F14" s="60">
        <v>2008</v>
      </c>
      <c r="G14" s="60">
        <v>2009</v>
      </c>
      <c r="H14" s="60">
        <v>2010</v>
      </c>
      <c r="I14" s="60">
        <v>2011</v>
      </c>
      <c r="J14" s="60">
        <v>2012</v>
      </c>
      <c r="K14" s="60">
        <v>2013</v>
      </c>
      <c r="L14" s="60">
        <v>2014</v>
      </c>
      <c r="M14" s="60">
        <v>2015</v>
      </c>
      <c r="N14" s="60">
        <v>2016</v>
      </c>
      <c r="O14" s="60">
        <v>2017</v>
      </c>
      <c r="P14" s="61">
        <v>2018</v>
      </c>
    </row>
    <row r="15" spans="1:22" ht="15.75" customHeight="1" x14ac:dyDescent="0.3">
      <c r="A15" s="77"/>
      <c r="B15" s="78"/>
      <c r="C15" s="41">
        <v>1.25</v>
      </c>
      <c r="D15" s="41">
        <v>1.25</v>
      </c>
      <c r="E15" s="42">
        <v>1.25</v>
      </c>
      <c r="F15" s="42">
        <v>1.25</v>
      </c>
      <c r="G15" s="42">
        <v>1.25</v>
      </c>
      <c r="H15" s="42">
        <v>1.25</v>
      </c>
      <c r="I15" s="42">
        <v>1.25</v>
      </c>
      <c r="J15" s="42">
        <v>1.25</v>
      </c>
      <c r="K15" s="43">
        <v>1.25</v>
      </c>
      <c r="L15" s="43">
        <v>1.25</v>
      </c>
      <c r="M15" s="43">
        <v>1.25</v>
      </c>
      <c r="N15" s="43">
        <v>1.25</v>
      </c>
      <c r="O15" s="43">
        <v>1.25</v>
      </c>
      <c r="P15" s="44">
        <v>1.25</v>
      </c>
    </row>
    <row r="16" spans="1:22" ht="15.75" customHeight="1" x14ac:dyDescent="0.3">
      <c r="A16" s="80"/>
      <c r="B16" s="76"/>
      <c r="C16" s="76"/>
      <c r="D16" s="76"/>
      <c r="E16" s="75"/>
      <c r="F16" s="75"/>
      <c r="G16" s="75"/>
      <c r="H16" s="75"/>
      <c r="I16" s="75"/>
      <c r="J16" s="75"/>
    </row>
    <row r="17" spans="1:19" x14ac:dyDescent="0.3">
      <c r="A17" s="80"/>
      <c r="B17" s="76"/>
      <c r="C17" s="76"/>
      <c r="D17" s="76"/>
      <c r="E17" s="82"/>
      <c r="F17" s="82"/>
      <c r="G17" s="82"/>
      <c r="H17" s="82"/>
      <c r="I17" s="82"/>
      <c r="J17" s="82"/>
    </row>
    <row r="18" spans="1:19" s="63" customFormat="1" ht="18" x14ac:dyDescent="0.3">
      <c r="A18" s="58" t="s">
        <v>101</v>
      </c>
      <c r="B18" s="59" t="s">
        <v>156</v>
      </c>
      <c r="C18" s="60">
        <v>2005</v>
      </c>
      <c r="D18" s="60">
        <v>2006</v>
      </c>
      <c r="E18" s="60">
        <v>2007</v>
      </c>
      <c r="F18" s="60">
        <v>2008</v>
      </c>
      <c r="G18" s="60">
        <v>2009</v>
      </c>
      <c r="H18" s="60">
        <v>2010</v>
      </c>
      <c r="I18" s="60">
        <v>2011</v>
      </c>
      <c r="J18" s="60">
        <v>2012</v>
      </c>
      <c r="K18" s="60">
        <v>2013</v>
      </c>
      <c r="L18" s="60">
        <v>2014</v>
      </c>
      <c r="M18" s="60">
        <v>2015</v>
      </c>
      <c r="N18" s="60">
        <v>2016</v>
      </c>
      <c r="O18" s="60">
        <v>2017</v>
      </c>
      <c r="P18" s="61">
        <v>2018</v>
      </c>
    </row>
    <row r="19" spans="1:19" x14ac:dyDescent="0.3">
      <c r="A19" s="77"/>
      <c r="B19" s="78"/>
      <c r="C19" s="74">
        <v>1</v>
      </c>
      <c r="D19" s="74">
        <v>1</v>
      </c>
      <c r="E19" s="42">
        <v>1</v>
      </c>
      <c r="F19" s="42">
        <v>1</v>
      </c>
      <c r="G19" s="42">
        <v>1</v>
      </c>
      <c r="H19" s="42">
        <v>1</v>
      </c>
      <c r="I19" s="42">
        <v>1</v>
      </c>
      <c r="J19" s="42">
        <v>1</v>
      </c>
      <c r="K19" s="145">
        <v>1</v>
      </c>
      <c r="L19" s="145">
        <v>1</v>
      </c>
      <c r="M19" s="145">
        <v>1</v>
      </c>
      <c r="N19" s="145">
        <v>1</v>
      </c>
      <c r="O19" s="145">
        <v>1</v>
      </c>
      <c r="P19" s="146">
        <v>1</v>
      </c>
    </row>
    <row r="20" spans="1:19" x14ac:dyDescent="0.3">
      <c r="A20" s="80"/>
      <c r="B20" s="76"/>
      <c r="C20" s="76"/>
      <c r="D20" s="76"/>
      <c r="E20" s="75"/>
      <c r="F20" s="75"/>
      <c r="G20" s="75"/>
      <c r="H20" s="75"/>
      <c r="I20" s="75"/>
      <c r="J20" s="75"/>
    </row>
    <row r="21" spans="1:19" x14ac:dyDescent="0.3">
      <c r="A21" s="80"/>
      <c r="B21" s="76"/>
      <c r="C21" s="76"/>
      <c r="D21" s="76"/>
      <c r="E21" s="82"/>
      <c r="F21" s="82"/>
      <c r="G21" s="82"/>
      <c r="H21" s="82"/>
      <c r="I21" s="82"/>
      <c r="J21" s="82"/>
    </row>
    <row r="22" spans="1:19" ht="18" x14ac:dyDescent="0.3">
      <c r="A22" s="505" t="s">
        <v>188</v>
      </c>
      <c r="B22" s="59" t="s">
        <v>56</v>
      </c>
      <c r="C22" s="60">
        <v>2005</v>
      </c>
      <c r="D22" s="60">
        <v>2006</v>
      </c>
      <c r="E22" s="60">
        <v>2007</v>
      </c>
      <c r="F22" s="60">
        <v>2008</v>
      </c>
      <c r="G22" s="60">
        <v>2009</v>
      </c>
      <c r="H22" s="60">
        <v>2010</v>
      </c>
      <c r="I22" s="60">
        <v>2011</v>
      </c>
      <c r="J22" s="60">
        <v>2012</v>
      </c>
      <c r="K22" s="60">
        <v>2013</v>
      </c>
      <c r="L22" s="60">
        <v>2014</v>
      </c>
      <c r="M22" s="60">
        <v>2015</v>
      </c>
      <c r="N22" s="60">
        <v>2016</v>
      </c>
      <c r="O22" s="60">
        <v>2017</v>
      </c>
      <c r="P22" s="61">
        <v>2018</v>
      </c>
      <c r="Q22" s="63"/>
      <c r="R22" s="63"/>
      <c r="S22" s="63"/>
    </row>
    <row r="23" spans="1:19" s="49" customFormat="1" x14ac:dyDescent="0.3">
      <c r="A23" s="83"/>
      <c r="B23" s="84"/>
      <c r="C23" s="315">
        <f>C11*'Urban_degree of utilization'!$Y$30*C15</f>
        <v>1058102.339401766</v>
      </c>
      <c r="D23" s="315">
        <f>D11*'Urban_degree of utilization'!$Y$30*D15</f>
        <v>1070269.5145703983</v>
      </c>
      <c r="E23" s="315">
        <f>E11*'Urban_degree of utilization'!$Y$30*E15</f>
        <v>1082436.6897390303</v>
      </c>
      <c r="F23" s="315">
        <f>F11*'Urban_degree of utilization'!$Y$30*F15</f>
        <v>1094603.8649076626</v>
      </c>
      <c r="G23" s="315">
        <f>G11*'Urban_degree of utilization'!$Y$30*G15</f>
        <v>1106771.0400762947</v>
      </c>
      <c r="H23" s="315">
        <f>H11*'Urban_degree of utilization'!$Y$30*H15</f>
        <v>1118938.215244927</v>
      </c>
      <c r="I23" s="315">
        <f>I11*'Urban_degree of utilization'!$P$30*I15</f>
        <v>3514703.0911874999</v>
      </c>
      <c r="J23" s="315">
        <f>J11*'Urban_degree of utilization'!$P$30*J15</f>
        <v>3557067.4493142329</v>
      </c>
      <c r="K23" s="315">
        <f>K11*'Urban_degree of utilization'!$P$30*K15</f>
        <v>3599431.8074409659</v>
      </c>
      <c r="L23" s="315">
        <f>L11*'Urban_degree of utilization'!$P$30*L15</f>
        <v>3641796.1655676989</v>
      </c>
      <c r="M23" s="315">
        <f>M11*'Urban_degree of utilization'!$P$30*M15</f>
        <v>3684160.5236944323</v>
      </c>
      <c r="N23" s="315">
        <f>N11*'Urban_degree of utilization'!$P$30*N15</f>
        <v>3727035.5192186707</v>
      </c>
      <c r="O23" s="315">
        <f>O11*'Urban_degree of utilization'!$P$30*O15</f>
        <v>3770421.1521404148</v>
      </c>
      <c r="P23" s="315">
        <f>P11*'Urban_degree of utilization'!$P$30*P15</f>
        <v>3814317.4224596657</v>
      </c>
      <c r="Q23" s="489"/>
      <c r="R23" s="63"/>
      <c r="S23" s="63"/>
    </row>
    <row r="24" spans="1:19" s="49" customFormat="1" x14ac:dyDescent="0.3">
      <c r="A24" s="46"/>
      <c r="B24" s="85"/>
      <c r="C24" s="317"/>
      <c r="D24" s="85"/>
      <c r="E24" s="86"/>
      <c r="F24" s="86"/>
      <c r="G24" s="86"/>
      <c r="H24" s="86"/>
      <c r="I24" s="86"/>
      <c r="J24" s="86"/>
      <c r="N24" s="63"/>
      <c r="O24" s="63"/>
      <c r="P24" s="63"/>
      <c r="Q24" s="63"/>
      <c r="R24" s="63"/>
      <c r="S24" s="63"/>
    </row>
    <row r="25" spans="1:19" s="49" customFormat="1" x14ac:dyDescent="0.3">
      <c r="A25" s="46"/>
      <c r="B25" s="85"/>
      <c r="C25" s="85"/>
      <c r="D25" s="85"/>
      <c r="E25" s="87"/>
      <c r="F25" s="87"/>
      <c r="G25" s="87"/>
      <c r="H25" s="87"/>
      <c r="I25" s="87"/>
      <c r="J25" s="87"/>
      <c r="N25" s="63"/>
      <c r="O25" s="63"/>
      <c r="P25" s="63"/>
      <c r="Q25" s="63"/>
      <c r="R25" s="63"/>
      <c r="S25" s="63"/>
    </row>
    <row r="26" spans="1:19" ht="18" x14ac:dyDescent="0.3">
      <c r="A26" s="505" t="s">
        <v>189</v>
      </c>
      <c r="B26" s="59" t="s">
        <v>56</v>
      </c>
      <c r="C26" s="60">
        <v>2005</v>
      </c>
      <c r="D26" s="60">
        <v>2006</v>
      </c>
      <c r="E26" s="60">
        <v>2007</v>
      </c>
      <c r="F26" s="60">
        <v>2008</v>
      </c>
      <c r="G26" s="60">
        <v>2009</v>
      </c>
      <c r="H26" s="60">
        <v>2010</v>
      </c>
      <c r="I26" s="60">
        <v>2011</v>
      </c>
      <c r="J26" s="60">
        <v>2012</v>
      </c>
      <c r="K26" s="60">
        <v>2013</v>
      </c>
      <c r="L26" s="60">
        <v>2014</v>
      </c>
      <c r="M26" s="60">
        <v>2015</v>
      </c>
      <c r="N26" s="60">
        <v>2016</v>
      </c>
      <c r="O26" s="60">
        <v>2017</v>
      </c>
      <c r="P26" s="61">
        <v>2018</v>
      </c>
      <c r="Q26" s="63"/>
      <c r="R26" s="63"/>
      <c r="S26" s="63"/>
    </row>
    <row r="27" spans="1:19" s="49" customFormat="1" x14ac:dyDescent="0.3">
      <c r="A27" s="88"/>
      <c r="B27" s="84"/>
      <c r="C27" s="315">
        <f>C11*C19*(1-'Urban_degree of utilization'!$Y$30)</f>
        <v>34697944.770478584</v>
      </c>
      <c r="D27" s="315">
        <f>D11*D19*(1-'Urban_degree of utilization'!$Y$30)</f>
        <v>35096938.28584367</v>
      </c>
      <c r="E27" s="315">
        <f>E11*E19*(1-'Urban_degree of utilization'!$Y$30)</f>
        <v>35495931.801208764</v>
      </c>
      <c r="F27" s="315">
        <f>F11*F19*(1-'Urban_degree of utilization'!$Y$30)</f>
        <v>35894925.316573858</v>
      </c>
      <c r="G27" s="315">
        <f>G11*G19*(1-'Urban_degree of utilization'!$Y$30)</f>
        <v>36293918.831938952</v>
      </c>
      <c r="H27" s="315">
        <f>H11*H19*(1-'Urban_degree of utilization'!$Y$30)</f>
        <v>36692912.347304039</v>
      </c>
      <c r="I27" s="315">
        <f>I11*I19*(1-'Urban_degree of utilization'!$P$30)</f>
        <v>35185027.70205</v>
      </c>
      <c r="J27" s="315">
        <f>J11*J19*(1-'Urban_degree of utilization'!$P$30)</f>
        <v>35609129.276378162</v>
      </c>
      <c r="K27" s="315">
        <f>K11*K19*(1-'Urban_degree of utilization'!$P$30)</f>
        <v>36033230.850706317</v>
      </c>
      <c r="L27" s="315">
        <f>L11*L19*(1-'Urban_degree of utilization'!$P$30)</f>
        <v>36457332.425034486</v>
      </c>
      <c r="M27" s="315">
        <f>M11*M19*(1-'Urban_degree of utilization'!$P$30)</f>
        <v>36881433.999362648</v>
      </c>
      <c r="N27" s="315">
        <f>N11*N19*(1-'Urban_degree of utilization'!$P$30)</f>
        <v>37310647.468070157</v>
      </c>
      <c r="O27" s="315">
        <f>O11*O19*(1-'Urban_degree of utilization'!$P$30)</f>
        <v>37744972.831157021</v>
      </c>
      <c r="P27" s="315">
        <f>P11*P19*(1-'Urban_degree of utilization'!$P$30)</f>
        <v>38184410.088623248</v>
      </c>
      <c r="Q27" s="489"/>
      <c r="R27" s="63"/>
      <c r="S27" s="63"/>
    </row>
    <row r="28" spans="1:19" s="49" customFormat="1" x14ac:dyDescent="0.3">
      <c r="A28" s="89"/>
      <c r="B28" s="90"/>
      <c r="C28" s="317"/>
      <c r="D28" s="90"/>
      <c r="E28" s="86"/>
      <c r="F28" s="86"/>
      <c r="G28" s="86"/>
      <c r="H28" s="86"/>
      <c r="I28" s="86"/>
      <c r="J28" s="86"/>
      <c r="N28" s="63"/>
      <c r="O28" s="63"/>
      <c r="P28" s="63"/>
      <c r="Q28" s="63"/>
      <c r="R28" s="63"/>
      <c r="S28" s="63"/>
    </row>
    <row r="29" spans="1:19" s="49" customFormat="1" x14ac:dyDescent="0.3">
      <c r="A29" s="89"/>
      <c r="B29" s="90"/>
      <c r="C29" s="90"/>
      <c r="D29" s="90"/>
      <c r="E29" s="51"/>
      <c r="F29" s="51"/>
      <c r="G29" s="51"/>
      <c r="H29" s="51"/>
      <c r="I29" s="51"/>
      <c r="J29" s="51"/>
      <c r="O29" s="137"/>
    </row>
    <row r="30" spans="1:19" s="49" customFormat="1" ht="15.75" customHeight="1" x14ac:dyDescent="0.3">
      <c r="A30" s="505" t="s">
        <v>102</v>
      </c>
      <c r="B30" s="506"/>
      <c r="C30" s="89"/>
      <c r="D30" s="89"/>
      <c r="E30" s="91"/>
      <c r="F30" s="91"/>
      <c r="G30" s="91"/>
      <c r="H30" s="91"/>
      <c r="I30" s="91"/>
      <c r="J30" s="91"/>
      <c r="L30" s="63"/>
      <c r="M30" s="63"/>
      <c r="N30" s="63"/>
      <c r="O30" s="63"/>
      <c r="P30" s="63"/>
      <c r="Q30" s="63"/>
      <c r="R30" s="63"/>
      <c r="S30" s="63"/>
    </row>
    <row r="31" spans="1:19" s="49" customFormat="1" ht="15.75" customHeight="1" x14ac:dyDescent="0.3">
      <c r="A31" s="92">
        <v>0.6</v>
      </c>
      <c r="B31" s="93" t="s">
        <v>12</v>
      </c>
      <c r="C31" s="50"/>
      <c r="D31" s="50"/>
      <c r="E31" s="51"/>
      <c r="F31" s="48"/>
      <c r="G31" s="48"/>
      <c r="H31" s="48"/>
      <c r="I31" s="48"/>
      <c r="J31" s="48"/>
      <c r="L31" s="63"/>
      <c r="M31" s="63"/>
      <c r="N31" s="63"/>
      <c r="O31" s="63"/>
      <c r="P31" s="63"/>
      <c r="Q31" s="63"/>
      <c r="R31" s="63"/>
      <c r="S31" s="63"/>
    </row>
    <row r="32" spans="1:19" s="49" customFormat="1" ht="15.75" customHeight="1" x14ac:dyDescent="0.3">
      <c r="A32" s="89"/>
      <c r="B32" s="89"/>
      <c r="C32" s="89"/>
      <c r="D32" s="89"/>
      <c r="E32" s="51"/>
      <c r="F32" s="51"/>
      <c r="G32" s="51"/>
      <c r="H32" s="51"/>
      <c r="I32" s="51"/>
      <c r="J32" s="51"/>
      <c r="L32" s="63"/>
      <c r="M32" s="63"/>
      <c r="N32" s="63"/>
      <c r="O32" s="63"/>
      <c r="P32" s="63"/>
      <c r="Q32" s="63"/>
      <c r="R32" s="63"/>
      <c r="S32" s="63"/>
    </row>
    <row r="33" spans="1:26" s="49" customFormat="1" ht="15.75" customHeight="1" x14ac:dyDescent="0.3">
      <c r="A33" s="671" t="s">
        <v>18</v>
      </c>
      <c r="B33" s="672"/>
      <c r="C33" s="89"/>
      <c r="D33" s="89"/>
      <c r="E33" s="51"/>
      <c r="F33" s="51"/>
      <c r="G33" s="51"/>
      <c r="H33" s="51"/>
      <c r="I33" s="51"/>
      <c r="J33" s="51"/>
      <c r="L33" s="63"/>
      <c r="M33" s="63"/>
      <c r="N33" s="63"/>
      <c r="O33" s="63"/>
      <c r="P33" s="63"/>
      <c r="Q33" s="63"/>
      <c r="R33" s="63"/>
      <c r="S33" s="63"/>
    </row>
    <row r="34" spans="1:26" s="49" customFormat="1" x14ac:dyDescent="0.3">
      <c r="A34" s="94">
        <v>0</v>
      </c>
      <c r="B34" s="95" t="s">
        <v>17</v>
      </c>
      <c r="C34" s="90"/>
      <c r="D34" s="96"/>
      <c r="E34" s="51"/>
      <c r="F34" s="51"/>
      <c r="G34" s="51"/>
      <c r="H34" s="51"/>
      <c r="I34" s="51"/>
      <c r="J34" s="51"/>
      <c r="L34" s="63"/>
      <c r="M34" s="63"/>
      <c r="N34" s="63"/>
      <c r="O34" s="63"/>
      <c r="P34" s="63"/>
      <c r="Q34" s="63"/>
      <c r="R34" s="63"/>
      <c r="S34" s="63"/>
    </row>
    <row r="35" spans="1:26" s="49" customFormat="1" ht="16.2" thickBot="1" x14ac:dyDescent="0.35">
      <c r="A35" s="97"/>
      <c r="B35" s="89"/>
      <c r="C35" s="89"/>
      <c r="D35" s="89"/>
      <c r="E35" s="51"/>
      <c r="F35" s="51"/>
      <c r="G35" s="51"/>
      <c r="H35" s="51"/>
      <c r="I35" s="51"/>
      <c r="J35" s="51"/>
    </row>
    <row r="36" spans="1:26" s="49" customFormat="1" x14ac:dyDescent="0.3">
      <c r="A36" s="515" t="s">
        <v>10</v>
      </c>
      <c r="B36" s="99"/>
      <c r="C36" s="90"/>
      <c r="D36" s="90"/>
      <c r="E36" s="51"/>
      <c r="F36" s="51"/>
      <c r="G36" s="51"/>
      <c r="H36" s="51"/>
      <c r="I36" s="51"/>
      <c r="J36" s="51"/>
    </row>
    <row r="37" spans="1:26" s="49" customFormat="1" x14ac:dyDescent="0.3">
      <c r="A37" s="100" t="s">
        <v>2</v>
      </c>
      <c r="B37" s="101" t="s">
        <v>11</v>
      </c>
      <c r="C37" s="89"/>
      <c r="D37" s="89"/>
      <c r="E37" s="51"/>
      <c r="F37" s="51"/>
      <c r="G37" s="51"/>
      <c r="H37" s="51"/>
      <c r="I37" s="51"/>
      <c r="J37" s="51"/>
    </row>
    <row r="38" spans="1:26" s="49" customFormat="1" x14ac:dyDescent="0.3">
      <c r="A38" s="52" t="s">
        <v>3</v>
      </c>
      <c r="B38" s="102">
        <v>0.8</v>
      </c>
      <c r="C38" s="103"/>
      <c r="D38" s="103"/>
      <c r="E38" s="51"/>
      <c r="F38" s="51"/>
      <c r="G38" s="51"/>
      <c r="H38" s="51"/>
      <c r="I38" s="51"/>
      <c r="J38" s="51"/>
    </row>
    <row r="39" spans="1:26" s="49" customFormat="1" ht="46.8" x14ac:dyDescent="0.3">
      <c r="A39" s="52" t="s">
        <v>4</v>
      </c>
      <c r="B39" s="104">
        <v>0.3</v>
      </c>
      <c r="C39" s="103"/>
      <c r="D39" s="103"/>
      <c r="E39" s="51"/>
      <c r="F39" s="51"/>
      <c r="G39" s="51"/>
      <c r="H39" s="51"/>
      <c r="I39" s="51"/>
      <c r="J39" s="51"/>
    </row>
    <row r="40" spans="1:26" s="49" customFormat="1" ht="31.2" x14ac:dyDescent="0.3">
      <c r="A40" s="52" t="s">
        <v>96</v>
      </c>
      <c r="B40" s="104">
        <v>0</v>
      </c>
      <c r="C40" s="103"/>
      <c r="D40" s="103"/>
      <c r="E40" s="51"/>
      <c r="F40" s="51"/>
      <c r="G40" s="51"/>
      <c r="H40" s="51"/>
      <c r="I40" s="51"/>
      <c r="J40" s="51"/>
    </row>
    <row r="41" spans="1:26" s="49" customFormat="1" x14ac:dyDescent="0.3">
      <c r="A41" s="52" t="s">
        <v>5</v>
      </c>
      <c r="B41" s="102">
        <v>0.5</v>
      </c>
      <c r="C41" s="103"/>
      <c r="D41" s="103"/>
      <c r="E41" s="51"/>
      <c r="F41" s="51"/>
      <c r="G41" s="51"/>
      <c r="H41" s="51"/>
      <c r="I41" s="51"/>
      <c r="J41" s="51"/>
    </row>
    <row r="42" spans="1:26" s="49" customFormat="1" x14ac:dyDescent="0.3">
      <c r="A42" s="52" t="s">
        <v>6</v>
      </c>
      <c r="B42" s="102">
        <v>0.1</v>
      </c>
      <c r="C42" s="103"/>
      <c r="D42" s="103"/>
      <c r="E42" s="51"/>
      <c r="F42" s="51"/>
      <c r="G42" s="51"/>
      <c r="H42" s="51"/>
      <c r="I42" s="51"/>
      <c r="J42" s="51"/>
    </row>
    <row r="43" spans="1:26" s="49" customFormat="1" x14ac:dyDescent="0.3">
      <c r="A43" s="52" t="s">
        <v>7</v>
      </c>
      <c r="B43" s="102">
        <v>0</v>
      </c>
      <c r="C43" s="103"/>
      <c r="D43" s="103"/>
      <c r="E43" s="51"/>
      <c r="F43" s="51"/>
      <c r="G43" s="51"/>
      <c r="H43" s="51"/>
      <c r="I43" s="51"/>
      <c r="J43" s="51"/>
    </row>
    <row r="44" spans="1:26" s="49" customFormat="1" x14ac:dyDescent="0.3">
      <c r="A44" s="52" t="s">
        <v>8</v>
      </c>
      <c r="B44" s="102">
        <v>0.5</v>
      </c>
      <c r="C44" s="103"/>
      <c r="D44" s="103"/>
      <c r="E44" s="51"/>
      <c r="F44" s="51"/>
      <c r="G44" s="51"/>
      <c r="H44" s="51"/>
      <c r="I44" s="51"/>
      <c r="J44" s="51"/>
    </row>
    <row r="45" spans="1:26" s="49" customFormat="1" ht="31.2" x14ac:dyDescent="0.3">
      <c r="A45" s="53" t="s">
        <v>99</v>
      </c>
      <c r="B45" s="105">
        <v>0.5</v>
      </c>
      <c r="C45" s="103"/>
      <c r="D45" s="103"/>
      <c r="E45" s="51"/>
      <c r="F45" s="51"/>
      <c r="G45" s="51"/>
      <c r="H45" s="51"/>
      <c r="I45" s="51"/>
      <c r="J45" s="51"/>
    </row>
    <row r="46" spans="1:26" s="49" customFormat="1" ht="47.4" thickBot="1" x14ac:dyDescent="0.35">
      <c r="A46" s="54" t="s">
        <v>9</v>
      </c>
      <c r="B46" s="106">
        <v>0.1</v>
      </c>
      <c r="C46" s="103"/>
      <c r="D46" s="103"/>
      <c r="E46" s="51"/>
      <c r="F46" s="51"/>
      <c r="G46" s="51"/>
      <c r="H46" s="51"/>
      <c r="I46" s="51"/>
      <c r="J46" s="51"/>
    </row>
    <row r="47" spans="1:26" s="49" customFormat="1" ht="16.2" thickBot="1" x14ac:dyDescent="0.35">
      <c r="A47" s="107"/>
      <c r="B47" s="108"/>
      <c r="C47" s="108"/>
      <c r="D47" s="108"/>
      <c r="E47" s="108"/>
      <c r="F47" s="108"/>
      <c r="G47" s="51"/>
      <c r="H47" s="51"/>
      <c r="I47" s="51"/>
      <c r="J47" s="51"/>
      <c r="K47" s="51"/>
      <c r="L47" s="51"/>
    </row>
    <row r="48" spans="1:26" s="49" customFormat="1" ht="45.75" customHeight="1" thickBot="1" x14ac:dyDescent="0.35">
      <c r="A48" s="673" t="s">
        <v>259</v>
      </c>
      <c r="B48" s="674"/>
      <c r="C48" s="674"/>
      <c r="D48" s="675"/>
      <c r="E48" s="125"/>
      <c r="F48" s="125"/>
      <c r="G48" s="125"/>
      <c r="H48" s="125"/>
      <c r="I48" s="51"/>
      <c r="J48" s="51"/>
      <c r="K48" s="51"/>
      <c r="L48" s="51"/>
      <c r="N48" s="51"/>
      <c r="O48" s="51"/>
      <c r="P48" s="51"/>
      <c r="Q48" s="51"/>
      <c r="R48" s="51"/>
      <c r="S48" s="51"/>
      <c r="T48" s="51"/>
      <c r="U48" s="51"/>
      <c r="V48" s="51"/>
      <c r="W48" s="51"/>
      <c r="X48" s="51"/>
      <c r="Y48" s="51"/>
      <c r="Z48" s="51"/>
    </row>
    <row r="49" spans="1:26" s="49" customFormat="1" ht="62.4" x14ac:dyDescent="0.3">
      <c r="A49" s="126" t="s">
        <v>57</v>
      </c>
      <c r="B49" s="127" t="s">
        <v>61</v>
      </c>
      <c r="C49" s="502" t="s">
        <v>174</v>
      </c>
      <c r="D49" s="148" t="s">
        <v>175</v>
      </c>
      <c r="F49" s="51"/>
      <c r="G49" s="51"/>
      <c r="H49" s="51"/>
      <c r="I49" s="51"/>
      <c r="J49" s="51"/>
      <c r="K49" s="51"/>
      <c r="L49" s="51"/>
      <c r="N49" s="51"/>
      <c r="O49" s="51"/>
      <c r="P49" s="51"/>
      <c r="Q49" s="51"/>
      <c r="R49" s="51"/>
      <c r="S49" s="51"/>
      <c r="T49" s="51"/>
      <c r="U49" s="51"/>
      <c r="V49" s="51"/>
      <c r="W49" s="51"/>
      <c r="X49" s="51"/>
      <c r="Y49" s="51"/>
      <c r="Z49" s="51"/>
    </row>
    <row r="50" spans="1:26" s="49" customFormat="1" x14ac:dyDescent="0.3">
      <c r="A50" s="676" t="s">
        <v>173</v>
      </c>
      <c r="B50" s="110" t="s">
        <v>58</v>
      </c>
      <c r="C50" s="318">
        <f>'Urban_degree of utilization'!$Z$30</f>
        <v>0.13870486656200942</v>
      </c>
      <c r="D50" s="319">
        <f>'Urban_degree of utilization'!$S$30</f>
        <v>0.43099999999999999</v>
      </c>
      <c r="F50" s="51"/>
      <c r="G50" s="51"/>
      <c r="H50" s="51"/>
      <c r="I50" s="51"/>
      <c r="J50" s="51"/>
      <c r="K50" s="51"/>
      <c r="L50" s="51"/>
      <c r="N50" s="51"/>
      <c r="O50" s="51"/>
      <c r="P50" s="51"/>
      <c r="Q50" s="51"/>
      <c r="R50" s="51"/>
      <c r="S50" s="51"/>
      <c r="T50" s="51"/>
      <c r="U50" s="51"/>
      <c r="V50" s="51"/>
      <c r="W50" s="51"/>
      <c r="X50" s="51"/>
      <c r="Y50" s="51"/>
      <c r="Z50" s="51"/>
    </row>
    <row r="51" spans="1:26" s="49" customFormat="1" x14ac:dyDescent="0.3">
      <c r="A51" s="676"/>
      <c r="B51" s="110" t="s">
        <v>59</v>
      </c>
      <c r="C51" s="318">
        <f>'Urban_degree of utilization'!$AB$30</f>
        <v>0.67</v>
      </c>
      <c r="D51" s="319">
        <f>'Urban_degree of utilization'!$Q$30</f>
        <v>0.23300000000000001</v>
      </c>
      <c r="F51" s="51"/>
      <c r="G51" s="51"/>
      <c r="H51" s="51"/>
      <c r="I51" s="51"/>
      <c r="J51" s="51"/>
      <c r="K51" s="51"/>
      <c r="L51" s="51"/>
      <c r="N51" s="51"/>
      <c r="O51" s="51"/>
      <c r="P51" s="51"/>
      <c r="Q51" s="51"/>
      <c r="R51" s="51"/>
      <c r="S51" s="51"/>
      <c r="T51" s="51"/>
      <c r="U51" s="51"/>
      <c r="V51" s="51"/>
      <c r="W51" s="51"/>
      <c r="X51" s="51"/>
      <c r="Y51" s="51"/>
      <c r="Z51" s="51"/>
    </row>
    <row r="52" spans="1:26" s="49" customFormat="1" x14ac:dyDescent="0.3">
      <c r="A52" s="676"/>
      <c r="B52" s="110" t="s">
        <v>98</v>
      </c>
      <c r="C52" s="318">
        <f>'Urban_degree of utilization'!$AD$30</f>
        <v>2.1261904761904763E-2</v>
      </c>
      <c r="D52" s="319">
        <f>'Urban_degree of utilization'!$R$30</f>
        <v>1.9E-2</v>
      </c>
      <c r="F52" s="51"/>
      <c r="G52" s="51"/>
      <c r="H52" s="51"/>
      <c r="I52" s="51"/>
      <c r="J52" s="51"/>
      <c r="K52" s="51"/>
      <c r="L52" s="51"/>
      <c r="N52" s="51"/>
      <c r="O52" s="51"/>
      <c r="P52" s="51"/>
      <c r="Q52" s="51"/>
      <c r="R52" s="51"/>
      <c r="S52" s="51"/>
      <c r="T52" s="51"/>
      <c r="U52" s="51"/>
      <c r="V52" s="51"/>
      <c r="W52" s="51"/>
      <c r="X52" s="51"/>
      <c r="Y52" s="51"/>
      <c r="Z52" s="51"/>
    </row>
    <row r="53" spans="1:26" s="49" customFormat="1" x14ac:dyDescent="0.3">
      <c r="A53" s="676"/>
      <c r="B53" s="110" t="s">
        <v>60</v>
      </c>
      <c r="C53" s="318">
        <f>'Urban_degree of utilization'!$Y$30</f>
        <v>2.3814756671899528E-2</v>
      </c>
      <c r="D53" s="319">
        <f>'Urban_degree of utilization'!$P$30</f>
        <v>7.3999999999999996E-2</v>
      </c>
      <c r="F53" s="51"/>
      <c r="G53" s="51"/>
      <c r="H53" s="51"/>
      <c r="I53" s="51"/>
      <c r="J53" s="51"/>
      <c r="K53" s="51"/>
      <c r="L53" s="51"/>
      <c r="N53" s="51"/>
      <c r="O53" s="51"/>
      <c r="P53" s="51"/>
      <c r="Q53" s="51"/>
      <c r="R53" s="51"/>
      <c r="S53" s="51"/>
      <c r="T53" s="51"/>
      <c r="U53" s="51"/>
      <c r="V53" s="51"/>
      <c r="W53" s="51"/>
      <c r="X53" s="51"/>
      <c r="Y53" s="51"/>
      <c r="Z53" s="51"/>
    </row>
    <row r="54" spans="1:26" s="49" customFormat="1" ht="15.75" customHeight="1" thickBot="1" x14ac:dyDescent="0.35">
      <c r="A54" s="677"/>
      <c r="B54" s="149" t="s">
        <v>134</v>
      </c>
      <c r="C54" s="320">
        <f>'Urban_degree of utilization'!$AF$30</f>
        <v>0.1462184720041862</v>
      </c>
      <c r="D54" s="321">
        <f>'Urban_degree of utilization'!$T$30</f>
        <v>0.24300000000000005</v>
      </c>
      <c r="F54" s="51"/>
      <c r="G54" s="51"/>
      <c r="H54" s="51"/>
      <c r="I54" s="51"/>
      <c r="J54" s="51"/>
      <c r="K54" s="51"/>
      <c r="L54" s="51"/>
      <c r="N54" s="51"/>
      <c r="O54" s="51"/>
      <c r="P54" s="51"/>
      <c r="Q54" s="51"/>
      <c r="R54" s="51"/>
      <c r="S54" s="51"/>
      <c r="T54" s="51"/>
      <c r="U54" s="51"/>
      <c r="V54" s="51"/>
      <c r="W54" s="51"/>
      <c r="X54" s="51"/>
      <c r="Y54" s="51"/>
      <c r="Z54" s="51"/>
    </row>
    <row r="55" spans="1:26" s="49" customFormat="1" x14ac:dyDescent="0.3">
      <c r="A55" s="507"/>
      <c r="B55" s="110"/>
      <c r="C55" s="132"/>
      <c r="F55" s="51"/>
      <c r="G55" s="51"/>
      <c r="H55" s="51"/>
      <c r="I55" s="51"/>
      <c r="J55" s="51"/>
      <c r="K55" s="51"/>
      <c r="L55" s="51"/>
      <c r="N55" s="51"/>
      <c r="O55" s="51"/>
      <c r="P55" s="51"/>
      <c r="Q55" s="51"/>
      <c r="R55" s="51"/>
      <c r="S55" s="51"/>
      <c r="T55" s="51"/>
      <c r="U55" s="51"/>
      <c r="V55" s="51"/>
      <c r="W55" s="51"/>
      <c r="X55" s="51"/>
      <c r="Y55" s="51"/>
      <c r="Z55" s="51"/>
    </row>
    <row r="56" spans="1:26" s="49" customFormat="1" ht="16.2" thickBot="1" x14ac:dyDescent="0.35">
      <c r="A56" s="110"/>
      <c r="B56" s="132"/>
      <c r="D56" s="134"/>
      <c r="F56" s="110"/>
      <c r="G56" s="111"/>
      <c r="H56" s="112"/>
      <c r="I56" s="51"/>
      <c r="J56" s="51"/>
      <c r="K56" s="51"/>
      <c r="L56" s="51"/>
    </row>
    <row r="57" spans="1:26" s="49" customFormat="1" ht="48" customHeight="1" x14ac:dyDescent="0.3">
      <c r="A57" s="143" t="s">
        <v>260</v>
      </c>
      <c r="B57" s="502" t="s">
        <v>107</v>
      </c>
      <c r="C57" s="144" t="s">
        <v>108</v>
      </c>
      <c r="D57" s="134"/>
      <c r="F57" s="110"/>
      <c r="G57" s="111"/>
      <c r="H57" s="112"/>
      <c r="I57" s="51"/>
      <c r="J57" s="51"/>
      <c r="K57" s="51"/>
      <c r="L57" s="51"/>
    </row>
    <row r="58" spans="1:26" s="49" customFormat="1" ht="16.2" thickBot="1" x14ac:dyDescent="0.35">
      <c r="A58" s="142" t="s">
        <v>109</v>
      </c>
      <c r="B58" s="322">
        <f>Population!$E$26</f>
        <v>0.25108723324858667</v>
      </c>
      <c r="C58" s="323">
        <f>Population!$C$26</f>
        <v>0.32452429397873472</v>
      </c>
      <c r="D58" s="134"/>
      <c r="F58" s="110"/>
      <c r="G58" s="111"/>
      <c r="H58" s="112"/>
      <c r="I58" s="51"/>
      <c r="J58" s="51"/>
      <c r="K58" s="51"/>
      <c r="L58" s="51"/>
    </row>
    <row r="59" spans="1:26" s="49" customFormat="1" x14ac:dyDescent="0.3">
      <c r="A59" s="133"/>
      <c r="B59" s="133"/>
      <c r="C59" s="133"/>
      <c r="E59" s="110"/>
      <c r="F59" s="111"/>
      <c r="G59" s="112"/>
      <c r="H59" s="51"/>
      <c r="I59" s="51"/>
      <c r="J59" s="51"/>
      <c r="K59" s="51"/>
    </row>
    <row r="60" spans="1:26" s="49" customFormat="1" ht="16.2" thickBot="1" x14ac:dyDescent="0.35">
      <c r="A60" s="109"/>
      <c r="B60" s="133"/>
      <c r="C60" s="133"/>
      <c r="D60" s="133"/>
      <c r="E60" s="133"/>
      <c r="F60" s="133"/>
      <c r="G60" s="133"/>
      <c r="H60" s="133"/>
      <c r="I60" s="133"/>
      <c r="J60" s="133"/>
      <c r="K60" s="133"/>
      <c r="L60" s="133"/>
      <c r="M60" s="133"/>
      <c r="N60" s="133"/>
      <c r="O60" s="133"/>
      <c r="P60" s="133"/>
      <c r="Q60" s="133"/>
      <c r="R60" s="133"/>
      <c r="S60" s="133"/>
      <c r="U60" s="482"/>
      <c r="V60" s="482"/>
      <c r="W60" s="482"/>
    </row>
    <row r="61" spans="1:26" s="49" customFormat="1" ht="16.2" thickBot="1" x14ac:dyDescent="0.35">
      <c r="A61" s="678" t="s">
        <v>65</v>
      </c>
      <c r="B61" s="679"/>
      <c r="C61" s="508"/>
      <c r="D61" s="508"/>
      <c r="E61" s="508"/>
      <c r="F61" s="396"/>
      <c r="G61" s="396"/>
      <c r="H61" s="397"/>
      <c r="I61" s="396"/>
      <c r="J61" s="396"/>
      <c r="K61" s="396"/>
      <c r="L61" s="396"/>
      <c r="M61" s="397"/>
      <c r="N61" s="397"/>
      <c r="O61" s="398"/>
      <c r="P61" s="398"/>
      <c r="Q61" s="398"/>
      <c r="R61" s="398"/>
      <c r="S61" s="397"/>
      <c r="T61" s="475"/>
      <c r="U61" s="483"/>
      <c r="V61" s="483"/>
      <c r="W61" s="484"/>
    </row>
    <row r="62" spans="1:26" s="49" customFormat="1" ht="108" customHeight="1" x14ac:dyDescent="0.3">
      <c r="A62" s="680" t="s">
        <v>13</v>
      </c>
      <c r="B62" s="669" t="s">
        <v>110</v>
      </c>
      <c r="C62" s="669" t="s">
        <v>111</v>
      </c>
      <c r="D62" s="669" t="s">
        <v>14</v>
      </c>
      <c r="E62" s="657" t="s">
        <v>104</v>
      </c>
      <c r="F62" s="658"/>
      <c r="G62" s="669" t="s">
        <v>178</v>
      </c>
      <c r="H62" s="669"/>
      <c r="I62" s="669" t="s">
        <v>103</v>
      </c>
      <c r="J62" s="650" t="s">
        <v>62</v>
      </c>
      <c r="K62" s="651"/>
      <c r="L62" s="651"/>
      <c r="M62" s="651"/>
      <c r="N62" s="651"/>
      <c r="O62" s="651"/>
      <c r="P62" s="651"/>
      <c r="Q62" s="651"/>
      <c r="R62" s="651"/>
      <c r="S62" s="651"/>
      <c r="T62" s="651"/>
      <c r="U62" s="651"/>
      <c r="V62" s="651"/>
      <c r="W62" s="652"/>
    </row>
    <row r="63" spans="1:26" s="49" customFormat="1" x14ac:dyDescent="0.3">
      <c r="A63" s="668"/>
      <c r="B63" s="656"/>
      <c r="C63" s="656"/>
      <c r="D63" s="656"/>
      <c r="E63" s="659"/>
      <c r="F63" s="660"/>
      <c r="G63" s="656"/>
      <c r="H63" s="656"/>
      <c r="I63" s="656"/>
      <c r="J63" s="501">
        <v>2005</v>
      </c>
      <c r="K63" s="501">
        <v>2006</v>
      </c>
      <c r="L63" s="501">
        <v>2007</v>
      </c>
      <c r="M63" s="501">
        <v>2008</v>
      </c>
      <c r="N63" s="501">
        <v>2009</v>
      </c>
      <c r="O63" s="501">
        <v>2010</v>
      </c>
      <c r="P63" s="501">
        <v>2011</v>
      </c>
      <c r="Q63" s="501">
        <v>2012</v>
      </c>
      <c r="R63" s="501">
        <v>2013</v>
      </c>
      <c r="S63" s="501">
        <v>2014</v>
      </c>
      <c r="T63" s="513">
        <v>2015</v>
      </c>
      <c r="U63" s="513">
        <v>2016</v>
      </c>
      <c r="V63" s="513">
        <v>2017</v>
      </c>
      <c r="W63" s="452">
        <v>2018</v>
      </c>
    </row>
    <row r="64" spans="1:26" s="45" customFormat="1" x14ac:dyDescent="0.3">
      <c r="A64" s="663" t="s">
        <v>109</v>
      </c>
      <c r="B64" s="661">
        <f>B58</f>
        <v>0.25108723324858667</v>
      </c>
      <c r="C64" s="666">
        <f>C58</f>
        <v>0.32452429397873472</v>
      </c>
      <c r="D64" s="153" t="s">
        <v>15</v>
      </c>
      <c r="E64" s="661">
        <f>C50</f>
        <v>0.13870486656200942</v>
      </c>
      <c r="F64" s="661"/>
      <c r="G64" s="670">
        <f>D50</f>
        <v>0.43099999999999999</v>
      </c>
      <c r="H64" s="670"/>
      <c r="I64" s="154">
        <f>B44*A31</f>
        <v>0.3</v>
      </c>
      <c r="J64" s="155">
        <f t="shared" ref="J64:O64" si="2">($B$64*$E64*$I64)*(C27-$A$34)</f>
        <v>362527.81726016931</v>
      </c>
      <c r="K64" s="155">
        <f t="shared" si="2"/>
        <v>366696.54394363944</v>
      </c>
      <c r="L64" s="155">
        <f t="shared" si="2"/>
        <v>370865.27062710962</v>
      </c>
      <c r="M64" s="155">
        <f t="shared" si="2"/>
        <v>375033.99731057981</v>
      </c>
      <c r="N64" s="155">
        <f t="shared" si="2"/>
        <v>379202.72399405</v>
      </c>
      <c r="O64" s="155">
        <f t="shared" si="2"/>
        <v>383371.45067752013</v>
      </c>
      <c r="P64" s="155">
        <f>($C$64*$G64*$I64)*(I27-$A$34)</f>
        <v>1476398.638180359</v>
      </c>
      <c r="Q64" s="155">
        <f>($C$64*$G64*$I64)*(J27-$A$34)</f>
        <v>1494194.3606135054</v>
      </c>
      <c r="R64" s="155">
        <f>($C$64*$G64*$I64)*(K27-$A$34)</f>
        <v>1511990.0830466512</v>
      </c>
      <c r="S64" s="155">
        <f>($C$64*$G64*$I64)*(L27-$A$34)</f>
        <v>1529785.8054797978</v>
      </c>
      <c r="T64" s="462">
        <f>($C$64*$G64*$I64)*(M27-$A$34)</f>
        <v>1547581.5279129441</v>
      </c>
      <c r="U64" s="462">
        <f t="shared" ref="U64:W64" si="3">($C$64*$G64*$I64)*(N27-$A$34)</f>
        <v>1565591.7505012162</v>
      </c>
      <c r="V64" s="462">
        <f t="shared" si="3"/>
        <v>1583816.473244614</v>
      </c>
      <c r="W64" s="156">
        <f t="shared" si="3"/>
        <v>1602255.6961431382</v>
      </c>
    </row>
    <row r="65" spans="1:23" s="45" customFormat="1" x14ac:dyDescent="0.3">
      <c r="A65" s="663"/>
      <c r="B65" s="661"/>
      <c r="C65" s="666"/>
      <c r="D65" s="153" t="s">
        <v>16</v>
      </c>
      <c r="E65" s="662">
        <f t="shared" ref="E65:E66" si="4">C51</f>
        <v>0.67</v>
      </c>
      <c r="F65" s="662"/>
      <c r="G65" s="662">
        <f>D51</f>
        <v>0.23300000000000001</v>
      </c>
      <c r="H65" s="662"/>
      <c r="I65" s="154">
        <f>B46*A31</f>
        <v>0.06</v>
      </c>
      <c r="J65" s="155">
        <f t="shared" ref="J65:O65" si="5">($B$64*$E$65*$I$65)*(C27-$A$34)</f>
        <v>350230.88026363571</v>
      </c>
      <c r="K65" s="155">
        <f t="shared" si="5"/>
        <v>354258.20381349308</v>
      </c>
      <c r="L65" s="155">
        <f t="shared" si="5"/>
        <v>358285.52736335044</v>
      </c>
      <c r="M65" s="155">
        <f t="shared" si="5"/>
        <v>362312.8509132078</v>
      </c>
      <c r="N65" s="155">
        <f t="shared" si="5"/>
        <v>366340.17446306522</v>
      </c>
      <c r="O65" s="155">
        <f t="shared" si="5"/>
        <v>370367.49801292253</v>
      </c>
      <c r="P65" s="155">
        <f>($C$64*$G$65*$I$65)*(I27-$A$34)</f>
        <v>159629.17990534738</v>
      </c>
      <c r="Q65" s="155">
        <f>($C$64*$G$65*$I$65)*(J27-$A$34)</f>
        <v>161553.26497584535</v>
      </c>
      <c r="R65" s="155">
        <f>($C$64*$G$65*$I$65)*(K27-$A$34)</f>
        <v>163477.35004634326</v>
      </c>
      <c r="S65" s="155">
        <f>($C$64*$G$65*$I$65)*(L27-$A$34)</f>
        <v>165401.43511684122</v>
      </c>
      <c r="T65" s="462">
        <f>($C$64*$G$65*$I$65)*(M27-$A$34)</f>
        <v>167325.52018733919</v>
      </c>
      <c r="U65" s="462">
        <f t="shared" ref="U65:W65" si="6">($C$64*$G$65*$I$65)*(N27-$A$34)</f>
        <v>169272.79715395978</v>
      </c>
      <c r="V65" s="462">
        <f t="shared" si="6"/>
        <v>171243.26601670301</v>
      </c>
      <c r="W65" s="156">
        <f t="shared" si="6"/>
        <v>173236.92677556898</v>
      </c>
    </row>
    <row r="66" spans="1:23" s="45" customFormat="1" x14ac:dyDescent="0.3">
      <c r="A66" s="663"/>
      <c r="B66" s="661"/>
      <c r="C66" s="666"/>
      <c r="D66" s="153" t="s">
        <v>176</v>
      </c>
      <c r="E66" s="662">
        <f t="shared" si="4"/>
        <v>2.1261904761904763E-2</v>
      </c>
      <c r="F66" s="662"/>
      <c r="G66" s="661">
        <f>D52</f>
        <v>1.9E-2</v>
      </c>
      <c r="H66" s="661"/>
      <c r="I66" s="154">
        <f>B45*A31</f>
        <v>0.3</v>
      </c>
      <c r="J66" s="155">
        <f t="shared" ref="J66:O66" si="7">($B$64*$E$66*$I$66)*(C27-$A$34)</f>
        <v>55571.459857040994</v>
      </c>
      <c r="K66" s="155">
        <f t="shared" si="7"/>
        <v>56210.479034372656</v>
      </c>
      <c r="L66" s="155">
        <f t="shared" si="7"/>
        <v>56849.498211704326</v>
      </c>
      <c r="M66" s="155">
        <f t="shared" si="7"/>
        <v>57488.517389035995</v>
      </c>
      <c r="N66" s="155">
        <f t="shared" si="7"/>
        <v>58127.536566367671</v>
      </c>
      <c r="O66" s="155">
        <f t="shared" si="7"/>
        <v>58766.555743699326</v>
      </c>
      <c r="P66" s="155">
        <f>($C$64*$G$66*$I$66)*(I27-$A$34)</f>
        <v>65084.858759690993</v>
      </c>
      <c r="Q66" s="155">
        <f>($C$64*$G$66*$I$66)*(J27-$A$34)</f>
        <v>65869.35696440046</v>
      </c>
      <c r="R66" s="155">
        <f>($C$64*$G$66*$I$66)*(K27-$A$34)</f>
        <v>66653.855169109913</v>
      </c>
      <c r="S66" s="155">
        <f>($C$64*$G$66*$I$66)*(L27-$A$34)</f>
        <v>67438.35337381938</v>
      </c>
      <c r="T66" s="462">
        <f>($C$64*$G$66*$I$66)*(M27-$A$34)</f>
        <v>68222.851578528847</v>
      </c>
      <c r="U66" s="462">
        <f t="shared" ref="U66:W66" si="8">($C$64*$G$66*$I$66)*(N27-$A$34)</f>
        <v>69016.80570655012</v>
      </c>
      <c r="V66" s="462">
        <f t="shared" si="8"/>
        <v>69820.215757883212</v>
      </c>
      <c r="W66" s="156">
        <f t="shared" si="8"/>
        <v>70633.081732528124</v>
      </c>
    </row>
    <row r="67" spans="1:23" s="45" customFormat="1" x14ac:dyDescent="0.3">
      <c r="A67" s="663"/>
      <c r="B67" s="661"/>
      <c r="C67" s="666"/>
      <c r="D67" s="153" t="s">
        <v>177</v>
      </c>
      <c r="E67" s="662">
        <f>C54</f>
        <v>0.1462184720041862</v>
      </c>
      <c r="F67" s="662"/>
      <c r="G67" s="661">
        <f>D54</f>
        <v>0.24300000000000005</v>
      </c>
      <c r="H67" s="661"/>
      <c r="I67" s="154">
        <f>B42*A31</f>
        <v>0.06</v>
      </c>
      <c r="J67" s="155">
        <f t="shared" ref="J67:O67" si="9">($B$64*$E$67*$I$67)*(C27-$A$34)</f>
        <v>76433.170389298364</v>
      </c>
      <c r="K67" s="155">
        <f t="shared" si="9"/>
        <v>77312.079487397787</v>
      </c>
      <c r="L67" s="155">
        <f t="shared" si="9"/>
        <v>78190.988585497224</v>
      </c>
      <c r="M67" s="155">
        <f t="shared" si="9"/>
        <v>79069.89768359666</v>
      </c>
      <c r="N67" s="155">
        <f t="shared" si="9"/>
        <v>79948.806781696097</v>
      </c>
      <c r="O67" s="155">
        <f t="shared" si="9"/>
        <v>80827.715879795505</v>
      </c>
      <c r="P67" s="155">
        <f>($C$64*$G$67*$I$67)*(I27-$A$34)</f>
        <v>166480.21766952539</v>
      </c>
      <c r="Q67" s="155">
        <f>($C$64*$G$67*$I$67)*(J27-$A$34)</f>
        <v>168486.88149841383</v>
      </c>
      <c r="R67" s="155">
        <f>($C$64*$G$67*$I$67)*(K27-$A$34)</f>
        <v>170493.54532730221</v>
      </c>
      <c r="S67" s="155">
        <f>($C$64*$G$67*$I$67)*(L27-$A$34)</f>
        <v>172500.20915619066</v>
      </c>
      <c r="T67" s="462">
        <f>($C$64*$G$67*$I$67)*(M27-$A$34)</f>
        <v>174506.87298507907</v>
      </c>
      <c r="U67" s="462">
        <f t="shared" ref="U67:W67" si="10">($C$64*$G$67*$I$67)*(N27-$A$34)</f>
        <v>176537.72407043874</v>
      </c>
      <c r="V67" s="462">
        <f t="shared" si="10"/>
        <v>178592.76241226969</v>
      </c>
      <c r="W67" s="156">
        <f t="shared" si="10"/>
        <v>180671.98801057195</v>
      </c>
    </row>
    <row r="68" spans="1:23" s="49" customFormat="1" ht="108" customHeight="1" x14ac:dyDescent="0.3">
      <c r="A68" s="668" t="s">
        <v>13</v>
      </c>
      <c r="B68" s="656" t="s">
        <v>110</v>
      </c>
      <c r="C68" s="656" t="s">
        <v>111</v>
      </c>
      <c r="D68" s="656" t="s">
        <v>14</v>
      </c>
      <c r="E68" s="656" t="s">
        <v>205</v>
      </c>
      <c r="F68" s="656" t="s">
        <v>206</v>
      </c>
      <c r="G68" s="656" t="s">
        <v>436</v>
      </c>
      <c r="H68" s="656" t="s">
        <v>437</v>
      </c>
      <c r="I68" s="656" t="s">
        <v>103</v>
      </c>
      <c r="J68" s="653" t="s">
        <v>62</v>
      </c>
      <c r="K68" s="654"/>
      <c r="L68" s="654"/>
      <c r="M68" s="654"/>
      <c r="N68" s="654"/>
      <c r="O68" s="654"/>
      <c r="P68" s="654"/>
      <c r="Q68" s="654"/>
      <c r="R68" s="654"/>
      <c r="S68" s="654"/>
      <c r="T68" s="654"/>
      <c r="U68" s="654"/>
      <c r="V68" s="654"/>
      <c r="W68" s="655"/>
    </row>
    <row r="69" spans="1:23" s="49" customFormat="1" x14ac:dyDescent="0.3">
      <c r="A69" s="668"/>
      <c r="B69" s="656"/>
      <c r="C69" s="656"/>
      <c r="D69" s="656"/>
      <c r="E69" s="656"/>
      <c r="F69" s="656"/>
      <c r="G69" s="656"/>
      <c r="H69" s="656"/>
      <c r="I69" s="656"/>
      <c r="J69" s="501">
        <v>2005</v>
      </c>
      <c r="K69" s="501">
        <v>2006</v>
      </c>
      <c r="L69" s="501">
        <v>2007</v>
      </c>
      <c r="M69" s="501">
        <v>2008</v>
      </c>
      <c r="N69" s="501">
        <v>2009</v>
      </c>
      <c r="O69" s="501">
        <v>2010</v>
      </c>
      <c r="P69" s="501">
        <v>2011</v>
      </c>
      <c r="Q69" s="501">
        <v>2012</v>
      </c>
      <c r="R69" s="501">
        <v>2013</v>
      </c>
      <c r="S69" s="501">
        <v>2014</v>
      </c>
      <c r="T69" s="513">
        <v>2015</v>
      </c>
      <c r="U69" s="513">
        <v>2016</v>
      </c>
      <c r="V69" s="513">
        <v>2017</v>
      </c>
      <c r="W69" s="452">
        <v>2018</v>
      </c>
    </row>
    <row r="70" spans="1:23" s="45" customFormat="1" ht="31.2" x14ac:dyDescent="0.3">
      <c r="A70" s="663" t="s">
        <v>109</v>
      </c>
      <c r="B70" s="661">
        <f>B58</f>
        <v>0.25108723324858667</v>
      </c>
      <c r="C70" s="666">
        <f>C58</f>
        <v>0.32452429397873472</v>
      </c>
      <c r="D70" s="153" t="s">
        <v>63</v>
      </c>
      <c r="E70" s="167">
        <f>C53*'STP status'!E27</f>
        <v>2.3814756671899528E-2</v>
      </c>
      <c r="F70" s="490">
        <f>C53*'STP status'!H27</f>
        <v>2.3814756671899528E-2</v>
      </c>
      <c r="G70" s="472">
        <f>D53*'STP status'!K27</f>
        <v>7.3999999999999996E-2</v>
      </c>
      <c r="H70" s="472">
        <f>D53*'STP status'!N27</f>
        <v>7.3999999999999996E-2</v>
      </c>
      <c r="I70" s="154">
        <f>B41*A31</f>
        <v>0.3</v>
      </c>
      <c r="J70" s="155">
        <f>($B$70*$E$70*$I$70)*(C23-$A$34)</f>
        <v>1898.1027087248281</v>
      </c>
      <c r="K70" s="155">
        <f>($B$70*$E$70*$I$70)*(D23-$A$34)</f>
        <v>1919.929092889301</v>
      </c>
      <c r="L70" s="155">
        <f>($B$70*$E$70*$I$70)*(E23-$A$34)</f>
        <v>1941.7554770537733</v>
      </c>
      <c r="M70" s="155">
        <f>($B$70*$F$70*$I$70)*(F23-$A$34)</f>
        <v>1963.5818612182463</v>
      </c>
      <c r="N70" s="155">
        <f>($B$70*$F$70*$I$70)*(G23-$A$34)</f>
        <v>1985.4082453827189</v>
      </c>
      <c r="O70" s="155">
        <f>($B$70*$F$70*$I$70)*(H23-$A$34)</f>
        <v>2007.2346295471916</v>
      </c>
      <c r="P70" s="155">
        <f>($C$70*$G$70*$I$70)*(I23-$A$34)</f>
        <v>25321.465170517498</v>
      </c>
      <c r="Q70" s="155">
        <f>($C$70*$G$70*$I$70)*(J23-$A$34)</f>
        <v>25626.676618240374</v>
      </c>
      <c r="R70" s="155">
        <f>($C$70*$G$70*$I$70)*(K23-$A$34)</f>
        <v>25931.888065963249</v>
      </c>
      <c r="S70" s="155">
        <f>($C$70*$G$70*$I$70)*(L23-$A$34)</f>
        <v>26237.09951368612</v>
      </c>
      <c r="T70" s="462">
        <f>($C$70*$G$70*$I$70)*(M23-$A$34)</f>
        <v>26542.310961408999</v>
      </c>
      <c r="U70" s="462">
        <f>($C$70*$H$70*$I$70)*(N23-$A$34)</f>
        <v>26851.201265279957</v>
      </c>
      <c r="V70" s="462">
        <f t="shared" ref="V70:W70" si="11">($C$70*$H$70*$I$70)*(O23-$A$34)</f>
        <v>27163.770425298997</v>
      </c>
      <c r="W70" s="156">
        <f t="shared" si="11"/>
        <v>27480.018441466127</v>
      </c>
    </row>
    <row r="71" spans="1:23" s="45" customFormat="1" ht="31.2" x14ac:dyDescent="0.3">
      <c r="A71" s="663"/>
      <c r="B71" s="661"/>
      <c r="C71" s="666"/>
      <c r="D71" s="153" t="s">
        <v>64</v>
      </c>
      <c r="E71" s="165">
        <f>(C53-E70)*'STP status'!D27</f>
        <v>0</v>
      </c>
      <c r="F71" s="477">
        <f>(C53-F70)*'STP status'!G27</f>
        <v>0</v>
      </c>
      <c r="G71" s="479">
        <f>(D53-G70)*'STP status'!J27</f>
        <v>0</v>
      </c>
      <c r="H71" s="464">
        <f>(D53-H70)*'STP status'!M27</f>
        <v>0</v>
      </c>
      <c r="I71" s="154">
        <f>B38*A31</f>
        <v>0.48</v>
      </c>
      <c r="J71" s="155">
        <f>($B$70*$E$71*$I$71)*(C23-$A$34)</f>
        <v>0</v>
      </c>
      <c r="K71" s="155">
        <f>($B$70*$E$71*$I$71)*(D23-$A$34)</f>
        <v>0</v>
      </c>
      <c r="L71" s="155">
        <f>($B$70*$E$71*$I$71)*(E23-$A$34)</f>
        <v>0</v>
      </c>
      <c r="M71" s="155">
        <f>($B$70*$F$71*$I$71)*(F23-$A$34)</f>
        <v>0</v>
      </c>
      <c r="N71" s="155">
        <f>($B$70*$F$71*$I$71)*(G23-$A$34)</f>
        <v>0</v>
      </c>
      <c r="O71" s="155">
        <f>($B$70*$F$71*$I$71)*(H23-$A$34)</f>
        <v>0</v>
      </c>
      <c r="P71" s="155">
        <f>($C$70*$G$71*$I$71)*(I23-$A$34)</f>
        <v>0</v>
      </c>
      <c r="Q71" s="155">
        <f>($C$70*$G$71*$I$71)*(J23-$A$34)</f>
        <v>0</v>
      </c>
      <c r="R71" s="155">
        <f>($C$70*$G$71*$I$71)*(K23-$A$34)</f>
        <v>0</v>
      </c>
      <c r="S71" s="155">
        <f>($C$70*$G$71*$I$71)*(L23-$A$34)</f>
        <v>0</v>
      </c>
      <c r="T71" s="462">
        <f>($C$70*$G$71*$I$71)*(M23-$A$34)</f>
        <v>0</v>
      </c>
      <c r="U71" s="462">
        <f>($C$70*$H$71*$I$71)*(N23-$A$34)</f>
        <v>0</v>
      </c>
      <c r="V71" s="462">
        <f t="shared" ref="V71:W71" si="12">($C$70*$H$71*$I$71)*(O23-$A$34)</f>
        <v>0</v>
      </c>
      <c r="W71" s="156">
        <f t="shared" si="12"/>
        <v>0</v>
      </c>
    </row>
    <row r="72" spans="1:23" s="45" customFormat="1" ht="31.8" thickBot="1" x14ac:dyDescent="0.35">
      <c r="A72" s="664"/>
      <c r="B72" s="665"/>
      <c r="C72" s="667"/>
      <c r="D72" s="159" t="s">
        <v>105</v>
      </c>
      <c r="E72" s="164">
        <f>(C53-E70)*'STP status'!C27</f>
        <v>0</v>
      </c>
      <c r="F72" s="478">
        <f>(C53-F70)*'STP status'!F27</f>
        <v>0</v>
      </c>
      <c r="G72" s="480">
        <f>(D53-G70)*'STP status'!I27</f>
        <v>0</v>
      </c>
      <c r="H72" s="481">
        <f>(D53-H70)*'STP status'!L27</f>
        <v>0</v>
      </c>
      <c r="I72" s="160">
        <f>B39*A31</f>
        <v>0.18</v>
      </c>
      <c r="J72" s="161">
        <f>($B$70*$E$72*$I$72)*(C23-$A$34)</f>
        <v>0</v>
      </c>
      <c r="K72" s="161">
        <f>($B$70*$E$72*$I$72)*(D23-$A$34)</f>
        <v>0</v>
      </c>
      <c r="L72" s="161">
        <f>($B$70*$E$72*$I$72)*(E23-$A$34)</f>
        <v>0</v>
      </c>
      <c r="M72" s="161">
        <f>($B$70*$F$72*$I$72)*(F23-$A$34)</f>
        <v>0</v>
      </c>
      <c r="N72" s="161">
        <f>($B$70*$F$72*$I$72)*(G23-$A$34)</f>
        <v>0</v>
      </c>
      <c r="O72" s="161">
        <f>($B$70*$F$72*$I$72)*(H23-$A$34)</f>
        <v>0</v>
      </c>
      <c r="P72" s="161">
        <f>($C$70*$G$72*$I$72)*(I23-$A$34)</f>
        <v>0</v>
      </c>
      <c r="Q72" s="161">
        <f>($C$70*$G$72*$I$72)*(J23-$A$34)</f>
        <v>0</v>
      </c>
      <c r="R72" s="161">
        <f>($C$70*$G$72*$I$72)*(K23-$A$34)</f>
        <v>0</v>
      </c>
      <c r="S72" s="161">
        <f>($C$70*$G$72*$I$72)*(L23-$A$34)</f>
        <v>0</v>
      </c>
      <c r="T72" s="463">
        <f>($C$70*$G$72*$I$72)*(M23-$A$34)</f>
        <v>0</v>
      </c>
      <c r="U72" s="463">
        <f>($C$70*$H$72*$I$72)*(N23-$A$34)</f>
        <v>0</v>
      </c>
      <c r="V72" s="463">
        <f t="shared" ref="V72:W72" si="13">($C$70*$H$72*$I$72)*(O23-$A$34)</f>
        <v>0</v>
      </c>
      <c r="W72" s="162">
        <f t="shared" si="13"/>
        <v>0</v>
      </c>
    </row>
    <row r="73" spans="1:23" s="45" customFormat="1" x14ac:dyDescent="0.3">
      <c r="A73" s="131"/>
      <c r="B73" s="47"/>
      <c r="C73" s="47"/>
      <c r="D73" s="47"/>
      <c r="E73" s="324"/>
      <c r="F73" s="48"/>
      <c r="G73" s="48"/>
      <c r="H73" s="476"/>
      <c r="I73" s="48"/>
      <c r="J73" s="48"/>
      <c r="K73" s="48"/>
    </row>
    <row r="74" spans="1:23" s="114" customFormat="1" x14ac:dyDescent="0.3">
      <c r="A74" s="68"/>
      <c r="B74" s="56"/>
      <c r="C74" s="56"/>
      <c r="D74" s="56"/>
      <c r="E74" s="56"/>
      <c r="F74" s="113"/>
      <c r="G74" s="113"/>
      <c r="H74" s="113"/>
      <c r="I74" s="113"/>
      <c r="J74" s="113"/>
      <c r="K74" s="113"/>
    </row>
    <row r="75" spans="1:23" ht="47.25" customHeight="1" x14ac:dyDescent="0.3">
      <c r="A75" s="656" t="s">
        <v>357</v>
      </c>
      <c r="B75" s="656"/>
      <c r="C75" s="392">
        <v>2005</v>
      </c>
      <c r="D75" s="392">
        <v>2006</v>
      </c>
      <c r="E75" s="501">
        <v>2007</v>
      </c>
      <c r="F75" s="501">
        <v>2008</v>
      </c>
      <c r="G75" s="501">
        <v>2009</v>
      </c>
      <c r="H75" s="501">
        <v>2010</v>
      </c>
      <c r="I75" s="501">
        <v>2011</v>
      </c>
      <c r="J75" s="501">
        <v>2012</v>
      </c>
      <c r="K75" s="501">
        <v>2013</v>
      </c>
      <c r="L75" s="501">
        <v>2014</v>
      </c>
      <c r="M75" s="501">
        <v>2015</v>
      </c>
      <c r="N75" s="513">
        <v>2016</v>
      </c>
      <c r="O75" s="513">
        <v>2017</v>
      </c>
      <c r="P75" s="501">
        <v>2018</v>
      </c>
    </row>
    <row r="76" spans="1:23" x14ac:dyDescent="0.3">
      <c r="A76" s="393"/>
      <c r="B76" s="394"/>
      <c r="C76" s="395">
        <f t="shared" ref="C76:M76" si="14">(SUM(J64:J67)+SUM(J70:J72))/10^3</f>
        <v>846.66143047886919</v>
      </c>
      <c r="D76" s="395">
        <f t="shared" si="14"/>
        <v>856.39723537179225</v>
      </c>
      <c r="E76" s="395">
        <f t="shared" si="14"/>
        <v>866.13304026471542</v>
      </c>
      <c r="F76" s="395">
        <f t="shared" si="14"/>
        <v>875.86884515763859</v>
      </c>
      <c r="G76" s="395">
        <f t="shared" si="14"/>
        <v>885.60465005056176</v>
      </c>
      <c r="H76" s="395">
        <f t="shared" si="14"/>
        <v>895.34045494348459</v>
      </c>
      <c r="I76" s="395">
        <f t="shared" si="14"/>
        <v>1892.9143596854403</v>
      </c>
      <c r="J76" s="395">
        <f t="shared" si="14"/>
        <v>1915.7305406704054</v>
      </c>
      <c r="K76" s="395">
        <f t="shared" si="14"/>
        <v>1938.54672165537</v>
      </c>
      <c r="L76" s="395">
        <f t="shared" si="14"/>
        <v>1961.3629026403353</v>
      </c>
      <c r="M76" s="395">
        <f t="shared" si="14"/>
        <v>1984.1790836253003</v>
      </c>
      <c r="N76" s="395">
        <f t="shared" ref="N76:P76" si="15">(SUM(U64:U67)+SUM(U70:U72))/10^3</f>
        <v>2007.2702786974446</v>
      </c>
      <c r="O76" s="395">
        <f t="shared" si="15"/>
        <v>2030.6364878567688</v>
      </c>
      <c r="P76" s="395">
        <f t="shared" si="15"/>
        <v>2054.2777111032738</v>
      </c>
    </row>
    <row r="77" spans="1:23" x14ac:dyDescent="0.3">
      <c r="A77" s="68"/>
      <c r="B77" s="69"/>
      <c r="C77" s="410"/>
      <c r="D77" s="69"/>
      <c r="E77" s="120"/>
      <c r="F77" s="121"/>
      <c r="G77" s="121"/>
      <c r="H77" s="121"/>
      <c r="I77" s="121"/>
      <c r="J77" s="121"/>
    </row>
    <row r="78" spans="1:23" ht="47.25" customHeight="1" x14ac:dyDescent="0.3">
      <c r="A78" s="656" t="s">
        <v>112</v>
      </c>
      <c r="B78" s="656"/>
      <c r="C78" s="392">
        <v>2005</v>
      </c>
      <c r="D78" s="392">
        <v>2006</v>
      </c>
      <c r="E78" s="501">
        <v>2007</v>
      </c>
      <c r="F78" s="501">
        <v>2008</v>
      </c>
      <c r="G78" s="501">
        <v>2009</v>
      </c>
      <c r="H78" s="501">
        <v>2010</v>
      </c>
      <c r="I78" s="501">
        <v>2011</v>
      </c>
      <c r="J78" s="501">
        <v>2012</v>
      </c>
      <c r="K78" s="501">
        <v>2013</v>
      </c>
      <c r="L78" s="501">
        <v>2014</v>
      </c>
      <c r="M78" s="501">
        <v>2015</v>
      </c>
      <c r="N78" s="513">
        <v>2016</v>
      </c>
      <c r="O78" s="513">
        <v>2017</v>
      </c>
      <c r="P78" s="513">
        <v>2018</v>
      </c>
      <c r="Q78" s="485"/>
    </row>
    <row r="79" spans="1:23" x14ac:dyDescent="0.3">
      <c r="A79" s="393"/>
      <c r="B79" s="394"/>
      <c r="C79" s="395">
        <f t="shared" ref="C79:P79" si="16">C76*21</f>
        <v>17779.890040056252</v>
      </c>
      <c r="D79" s="395">
        <f t="shared" si="16"/>
        <v>17984.341942807638</v>
      </c>
      <c r="E79" s="395">
        <f t="shared" si="16"/>
        <v>18188.793845559023</v>
      </c>
      <c r="F79" s="395">
        <f t="shared" si="16"/>
        <v>18393.245748310412</v>
      </c>
      <c r="G79" s="395">
        <f t="shared" si="16"/>
        <v>18597.697651061797</v>
      </c>
      <c r="H79" s="395">
        <f t="shared" si="16"/>
        <v>18802.149553813175</v>
      </c>
      <c r="I79" s="395">
        <f t="shared" si="16"/>
        <v>39751.201553394247</v>
      </c>
      <c r="J79" s="395">
        <f t="shared" si="16"/>
        <v>40230.341354078511</v>
      </c>
      <c r="K79" s="395">
        <f t="shared" si="16"/>
        <v>40709.481154762769</v>
      </c>
      <c r="L79" s="395">
        <f t="shared" si="16"/>
        <v>41188.620955447041</v>
      </c>
      <c r="M79" s="395">
        <f t="shared" si="16"/>
        <v>41667.760756131305</v>
      </c>
      <c r="N79" s="395">
        <f t="shared" si="16"/>
        <v>42152.675852646338</v>
      </c>
      <c r="O79" s="395">
        <f t="shared" si="16"/>
        <v>42643.366244992147</v>
      </c>
      <c r="P79" s="395">
        <f t="shared" si="16"/>
        <v>43139.831933168753</v>
      </c>
    </row>
    <row r="80" spans="1:23" x14ac:dyDescent="0.3">
      <c r="F80" s="123"/>
    </row>
    <row r="81" spans="2:6" x14ac:dyDescent="0.3">
      <c r="B81" s="57"/>
      <c r="C81" s="367"/>
      <c r="D81" s="57"/>
      <c r="E81" s="57"/>
    </row>
    <row r="82" spans="2:6" x14ac:dyDescent="0.3">
      <c r="B82" s="57"/>
      <c r="C82" s="124"/>
      <c r="D82" s="124"/>
      <c r="E82" s="124"/>
      <c r="F82" s="123"/>
    </row>
    <row r="83" spans="2:6" x14ac:dyDescent="0.3">
      <c r="B83" s="57"/>
      <c r="C83" s="124"/>
      <c r="D83" s="124"/>
      <c r="E83" s="124"/>
    </row>
  </sheetData>
  <mergeCells count="38">
    <mergeCell ref="A33:B33"/>
    <mergeCell ref="A48:D48"/>
    <mergeCell ref="A50:A54"/>
    <mergeCell ref="A61:B61"/>
    <mergeCell ref="A62:A63"/>
    <mergeCell ref="B62:B63"/>
    <mergeCell ref="C62:C63"/>
    <mergeCell ref="D62:D63"/>
    <mergeCell ref="E62:F63"/>
    <mergeCell ref="G62:H63"/>
    <mergeCell ref="I62:I63"/>
    <mergeCell ref="J62:W62"/>
    <mergeCell ref="A64:A67"/>
    <mergeCell ref="B64:B67"/>
    <mergeCell ref="C64:C67"/>
    <mergeCell ref="E64:F64"/>
    <mergeCell ref="G64:H64"/>
    <mergeCell ref="E65:F65"/>
    <mergeCell ref="G65:H65"/>
    <mergeCell ref="E66:F66"/>
    <mergeCell ref="G66:H66"/>
    <mergeCell ref="E67:F67"/>
    <mergeCell ref="G67:H67"/>
    <mergeCell ref="I68:I69"/>
    <mergeCell ref="J68:W68"/>
    <mergeCell ref="A70:A72"/>
    <mergeCell ref="B70:B72"/>
    <mergeCell ref="C70:C72"/>
    <mergeCell ref="A68:A69"/>
    <mergeCell ref="B68:B69"/>
    <mergeCell ref="C68:C69"/>
    <mergeCell ref="D68:D69"/>
    <mergeCell ref="E68:E69"/>
    <mergeCell ref="A75:B75"/>
    <mergeCell ref="A78:B78"/>
    <mergeCell ref="F68:F69"/>
    <mergeCell ref="G68:G69"/>
    <mergeCell ref="H68:H69"/>
  </mergeCells>
  <pageMargins left="0.25" right="0.25" top="0.75" bottom="0.75" header="0.3" footer="0.3"/>
  <pageSetup paperSize="9" scale="35" fitToHeight="0" orientation="landscape" horizontalDpi="4294967293" verticalDpi="4294967293"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43">
    <tabColor rgb="FFFFC000"/>
    <pageSetUpPr fitToPage="1"/>
  </sheetPr>
  <dimension ref="A1:X48"/>
  <sheetViews>
    <sheetView topLeftCell="I28" zoomScale="85" zoomScaleNormal="85" zoomScalePageLayoutView="80" workbookViewId="0">
      <selection activeCell="S39" sqref="S39"/>
    </sheetView>
  </sheetViews>
  <sheetFormatPr defaultColWidth="8.6640625" defaultRowHeight="15.6" x14ac:dyDescent="0.3"/>
  <cols>
    <col min="1" max="1" width="45.44140625" style="353" customWidth="1"/>
    <col min="2" max="4" width="19.6640625" style="122" customWidth="1"/>
    <col min="5" max="5" width="25.6640625" style="57" customWidth="1"/>
    <col min="6" max="6" width="24.33203125" style="57" customWidth="1"/>
    <col min="7" max="7" width="23" style="57" customWidth="1"/>
    <col min="8" max="8" width="22.33203125" style="57" customWidth="1"/>
    <col min="9" max="9" width="21.6640625" style="57" customWidth="1"/>
    <col min="10" max="10" width="21.33203125" style="57" customWidth="1"/>
    <col min="11" max="11" width="21.44140625" style="57" customWidth="1"/>
    <col min="12" max="12" width="20.6640625" style="57" customWidth="1"/>
    <col min="13" max="13" width="21.6640625" style="57" customWidth="1"/>
    <col min="14" max="14" width="19.5546875" style="57" customWidth="1"/>
    <col min="15" max="15" width="20.109375" style="57" customWidth="1"/>
    <col min="16" max="16" width="18.6640625" style="57" customWidth="1"/>
    <col min="17" max="191" width="8.6640625" style="57"/>
    <col min="192" max="192" width="43.44140625" style="57" customWidth="1"/>
    <col min="193" max="199" width="18.6640625" style="57" customWidth="1"/>
    <col min="200" max="200" width="15.44140625" style="57" customWidth="1"/>
    <col min="201" max="201" width="12.33203125" style="57" customWidth="1"/>
    <col min="202" max="202" width="14.33203125" style="57" customWidth="1"/>
    <col min="203" max="203" width="12.33203125" style="57" customWidth="1"/>
    <col min="204" max="204" width="12.6640625" style="57" customWidth="1"/>
    <col min="205" max="206" width="12.44140625" style="57" customWidth="1"/>
    <col min="207" max="207" width="12.33203125" style="57" customWidth="1"/>
    <col min="208" max="213" width="11.44140625" style="57" bestFit="1" customWidth="1"/>
    <col min="214" max="214" width="13.6640625" style="57" bestFit="1" customWidth="1"/>
    <col min="215" max="219" width="11.44140625" style="57" bestFit="1" customWidth="1"/>
    <col min="220" max="220" width="11.6640625" style="57" customWidth="1"/>
    <col min="221" max="221" width="13.44140625" style="57" bestFit="1" customWidth="1"/>
    <col min="222" max="223" width="11.44140625" style="57" bestFit="1" customWidth="1"/>
    <col min="224" max="224" width="13.6640625" style="57" bestFit="1" customWidth="1"/>
    <col min="225" max="230" width="11.44140625" style="57" bestFit="1" customWidth="1"/>
    <col min="231" max="233" width="11.33203125" style="57" bestFit="1" customWidth="1"/>
    <col min="234" max="234" width="13.6640625" style="57" bestFit="1" customWidth="1"/>
    <col min="235" max="239" width="11.33203125" style="57" bestFit="1" customWidth="1"/>
    <col min="240" max="240" width="13.44140625" style="57" customWidth="1"/>
    <col min="241" max="241" width="11.33203125" style="57" bestFit="1" customWidth="1"/>
    <col min="242" max="242" width="15.33203125" style="57" customWidth="1"/>
    <col min="243" max="243" width="13.33203125" style="57" customWidth="1"/>
    <col min="244" max="244" width="15.6640625" style="57" customWidth="1"/>
    <col min="245" max="245" width="14.6640625" style="57" customWidth="1"/>
    <col min="246" max="246" width="19.33203125" style="57" customWidth="1"/>
    <col min="247" max="247" width="14" style="57" customWidth="1"/>
    <col min="248" max="248" width="15.6640625" style="57" customWidth="1"/>
    <col min="249" max="249" width="17" style="57" customWidth="1"/>
    <col min="250" max="250" width="16.33203125" style="57" customWidth="1"/>
    <col min="251" max="251" width="17.33203125" style="57" customWidth="1"/>
    <col min="252" max="253" width="8.6640625" style="57"/>
    <col min="254" max="254" width="13.6640625" style="57" bestFit="1" customWidth="1"/>
    <col min="255" max="16384" width="8.6640625" style="57"/>
  </cols>
  <sheetData>
    <row r="1" spans="1:24" x14ac:dyDescent="0.3">
      <c r="A1" s="325"/>
      <c r="B1" s="56"/>
      <c r="C1" s="56"/>
      <c r="D1" s="56"/>
      <c r="E1" s="55"/>
      <c r="F1" s="55"/>
      <c r="G1" s="55"/>
      <c r="H1" s="326"/>
      <c r="I1" s="327"/>
      <c r="J1" s="55"/>
    </row>
    <row r="2" spans="1:24" s="63" customFormat="1" x14ac:dyDescent="0.3">
      <c r="A2" s="297" t="s">
        <v>44</v>
      </c>
      <c r="B2" s="59" t="s">
        <v>156</v>
      </c>
      <c r="C2" s="60">
        <v>2005</v>
      </c>
      <c r="D2" s="60">
        <v>2006</v>
      </c>
      <c r="E2" s="60">
        <v>2007</v>
      </c>
      <c r="F2" s="60">
        <v>2008</v>
      </c>
      <c r="G2" s="60">
        <v>2009</v>
      </c>
      <c r="H2" s="60">
        <v>2010</v>
      </c>
      <c r="I2" s="60">
        <v>2011</v>
      </c>
      <c r="J2" s="60">
        <v>2012</v>
      </c>
      <c r="K2" s="60">
        <v>2013</v>
      </c>
      <c r="L2" s="60">
        <v>2014</v>
      </c>
      <c r="M2" s="60">
        <v>2015</v>
      </c>
      <c r="N2" s="60">
        <v>2016</v>
      </c>
      <c r="O2" s="60">
        <v>2017</v>
      </c>
      <c r="P2" s="61">
        <v>2018</v>
      </c>
    </row>
    <row r="3" spans="1:24" s="66" customFormat="1" x14ac:dyDescent="0.3">
      <c r="A3" s="328"/>
      <c r="B3" s="65"/>
      <c r="C3" s="329">
        <f>'Urban population'!G25</f>
        <v>679242.39999999991</v>
      </c>
      <c r="D3" s="329">
        <f>'Urban population'!H25</f>
        <v>705060.99999999988</v>
      </c>
      <c r="E3" s="329">
        <f>'Urban population'!I25</f>
        <v>730879.59999999986</v>
      </c>
      <c r="F3" s="329">
        <f>'Urban population'!J25</f>
        <v>756698.19999999984</v>
      </c>
      <c r="G3" s="329">
        <f>'Urban population'!K25</f>
        <v>782516.79999999981</v>
      </c>
      <c r="H3" s="329">
        <f>'Urban population'!L25</f>
        <v>808335.39999999979</v>
      </c>
      <c r="I3" s="329">
        <f>'Urban population'!M25</f>
        <v>834154</v>
      </c>
      <c r="J3" s="329">
        <f>'Urban population'!N25</f>
        <v>871546.16148188792</v>
      </c>
      <c r="K3" s="329">
        <f>'Urban population'!O25</f>
        <v>908938.32296377583</v>
      </c>
      <c r="L3" s="329">
        <f>'Urban population'!P25</f>
        <v>946330.48444566375</v>
      </c>
      <c r="M3" s="329">
        <f>'Urban population'!Q25</f>
        <v>983722.64592755167</v>
      </c>
      <c r="N3" s="329">
        <f>'Urban population'!R25</f>
        <v>1021114.8074094396</v>
      </c>
      <c r="O3" s="329">
        <f>'Urban population'!S25</f>
        <v>1058506.9688913275</v>
      </c>
      <c r="P3" s="329">
        <f>'Urban population'!T25</f>
        <v>1095899.1303732153</v>
      </c>
      <c r="Q3" s="494"/>
    </row>
    <row r="4" spans="1:24" s="66" customFormat="1" x14ac:dyDescent="0.3">
      <c r="A4" s="331"/>
      <c r="B4" s="69"/>
      <c r="D4" s="69"/>
      <c r="E4" s="67"/>
      <c r="F4" s="67"/>
      <c r="G4" s="67"/>
      <c r="H4" s="67"/>
      <c r="I4" s="67"/>
      <c r="J4" s="332"/>
      <c r="N4" s="380"/>
    </row>
    <row r="5" spans="1:24" s="66" customFormat="1" x14ac:dyDescent="0.3">
      <c r="A5" s="331"/>
      <c r="B5" s="69"/>
      <c r="C5" s="69"/>
      <c r="D5" s="69"/>
      <c r="E5" s="70"/>
      <c r="F5" s="70"/>
      <c r="G5" s="70"/>
      <c r="H5" s="70"/>
      <c r="I5" s="333"/>
      <c r="J5" s="70"/>
      <c r="N5" s="380"/>
    </row>
    <row r="6" spans="1:24" s="66" customFormat="1" x14ac:dyDescent="0.3">
      <c r="A6" s="297" t="s">
        <v>45</v>
      </c>
      <c r="B6" s="59" t="s">
        <v>46</v>
      </c>
      <c r="C6" s="60">
        <v>2005</v>
      </c>
      <c r="D6" s="60">
        <v>2006</v>
      </c>
      <c r="E6" s="60">
        <v>2007</v>
      </c>
      <c r="F6" s="60">
        <v>2008</v>
      </c>
      <c r="G6" s="60">
        <v>2009</v>
      </c>
      <c r="H6" s="60">
        <v>2010</v>
      </c>
      <c r="I6" s="60">
        <v>2011</v>
      </c>
      <c r="J6" s="60">
        <v>2012</v>
      </c>
      <c r="K6" s="60">
        <v>2013</v>
      </c>
      <c r="L6" s="60">
        <v>2014</v>
      </c>
      <c r="M6" s="60">
        <v>2015</v>
      </c>
      <c r="N6" s="60">
        <v>2016</v>
      </c>
      <c r="O6" s="60">
        <v>2017</v>
      </c>
      <c r="P6" s="61">
        <v>2018</v>
      </c>
    </row>
    <row r="7" spans="1:24" s="66" customFormat="1" x14ac:dyDescent="0.3">
      <c r="A7" s="328"/>
      <c r="B7" s="65"/>
      <c r="C7" s="313">
        <f>'Protein intake'!$B$29/1000*365</f>
        <v>19.162499999999998</v>
      </c>
      <c r="D7" s="313">
        <f>'Protein intake'!$B$29/1000*365</f>
        <v>19.162499999999998</v>
      </c>
      <c r="E7" s="313">
        <f>'Protein intake'!$B$29/1000*365</f>
        <v>19.162499999999998</v>
      </c>
      <c r="F7" s="313">
        <f>'Protein intake'!$B$29/1000*365</f>
        <v>19.162499999999998</v>
      </c>
      <c r="G7" s="313">
        <f>'Protein intake'!$F$29/1000*365</f>
        <v>16.954250000000002</v>
      </c>
      <c r="H7" s="313">
        <f>'Protein intake'!$F$29/1000*365</f>
        <v>16.954250000000002</v>
      </c>
      <c r="I7" s="313">
        <f>'Protein intake'!$L$29/1000*365</f>
        <v>17.100249999999999</v>
      </c>
      <c r="J7" s="313">
        <f>'Protein intake'!$L$29/1000*365</f>
        <v>17.100249999999999</v>
      </c>
      <c r="K7" s="313">
        <f>'Protein intake'!$L$29/1000*365</f>
        <v>17.100249999999999</v>
      </c>
      <c r="L7" s="313">
        <f>'Protein intake'!$L$29/1000*365</f>
        <v>17.100249999999999</v>
      </c>
      <c r="M7" s="313">
        <f>'Protein intake'!$L$29/1000*365</f>
        <v>17.100249999999999</v>
      </c>
      <c r="N7" s="313">
        <f>'Protein intake'!$L$29/1000*365</f>
        <v>17.100249999999999</v>
      </c>
      <c r="O7" s="313">
        <f>'Protein intake'!$L$29/1000*365</f>
        <v>17.100249999999999</v>
      </c>
      <c r="P7" s="314">
        <f>'Protein intake'!$L$29/1000*365</f>
        <v>17.100249999999999</v>
      </c>
    </row>
    <row r="8" spans="1:24" s="66" customFormat="1" x14ac:dyDescent="0.3">
      <c r="A8" s="331"/>
      <c r="B8" s="69"/>
      <c r="C8" s="335"/>
      <c r="D8" s="69"/>
      <c r="E8" s="75"/>
      <c r="F8" s="75"/>
      <c r="G8" s="75"/>
      <c r="H8" s="75"/>
      <c r="I8" s="75"/>
      <c r="J8" s="75"/>
      <c r="N8" s="380"/>
    </row>
    <row r="9" spans="1:24" s="66" customFormat="1" x14ac:dyDescent="0.3">
      <c r="A9" s="331"/>
      <c r="B9" s="76"/>
      <c r="C9" s="76"/>
      <c r="D9" s="76"/>
      <c r="E9" s="70"/>
      <c r="F9" s="70"/>
      <c r="G9" s="70"/>
      <c r="H9" s="70"/>
      <c r="I9" s="70"/>
      <c r="J9" s="70"/>
      <c r="N9" s="380"/>
    </row>
    <row r="10" spans="1:24" s="63" customFormat="1" ht="30" customHeight="1" x14ac:dyDescent="0.3">
      <c r="A10" s="297" t="s">
        <v>335</v>
      </c>
      <c r="B10" s="59"/>
      <c r="C10" s="60">
        <v>2005</v>
      </c>
      <c r="D10" s="60">
        <v>2006</v>
      </c>
      <c r="E10" s="60">
        <v>2007</v>
      </c>
      <c r="F10" s="60">
        <v>2008</v>
      </c>
      <c r="G10" s="60">
        <v>2009</v>
      </c>
      <c r="H10" s="60">
        <v>2010</v>
      </c>
      <c r="I10" s="60">
        <v>2011</v>
      </c>
      <c r="J10" s="60">
        <v>2012</v>
      </c>
      <c r="K10" s="60">
        <v>2013</v>
      </c>
      <c r="L10" s="60">
        <v>2014</v>
      </c>
      <c r="M10" s="60">
        <v>2015</v>
      </c>
      <c r="N10" s="60">
        <v>2016</v>
      </c>
      <c r="O10" s="60">
        <v>2017</v>
      </c>
      <c r="P10" s="61">
        <v>2018</v>
      </c>
      <c r="Q10" s="66"/>
      <c r="R10" s="66"/>
      <c r="S10" s="66"/>
      <c r="T10" s="66"/>
      <c r="U10" s="66"/>
      <c r="V10" s="66"/>
      <c r="W10" s="66"/>
      <c r="X10" s="66"/>
    </row>
    <row r="11" spans="1:24" ht="15.75" customHeight="1" x14ac:dyDescent="0.3">
      <c r="A11" s="336"/>
      <c r="B11" s="78"/>
      <c r="C11" s="41">
        <v>0.16</v>
      </c>
      <c r="D11" s="41">
        <v>0.16</v>
      </c>
      <c r="E11" s="42">
        <v>0.16</v>
      </c>
      <c r="F11" s="42">
        <v>0.16</v>
      </c>
      <c r="G11" s="42">
        <v>0.16</v>
      </c>
      <c r="H11" s="42">
        <v>0.16</v>
      </c>
      <c r="I11" s="42">
        <v>0.16</v>
      </c>
      <c r="J11" s="42">
        <v>0.16</v>
      </c>
      <c r="K11" s="43">
        <v>0.16</v>
      </c>
      <c r="L11" s="43">
        <v>0.16</v>
      </c>
      <c r="M11" s="43">
        <v>0.16</v>
      </c>
      <c r="N11" s="43">
        <v>0.16</v>
      </c>
      <c r="O11" s="43">
        <v>0.16</v>
      </c>
      <c r="P11" s="44">
        <v>0.16</v>
      </c>
      <c r="Q11" s="66"/>
      <c r="R11" s="66"/>
      <c r="S11" s="66"/>
      <c r="T11" s="66"/>
      <c r="U11" s="66"/>
      <c r="V11" s="66"/>
      <c r="W11" s="66"/>
      <c r="X11" s="66"/>
    </row>
    <row r="12" spans="1:24" ht="15.75" customHeight="1" x14ac:dyDescent="0.3">
      <c r="A12" s="338"/>
      <c r="B12" s="76"/>
      <c r="C12" s="76"/>
      <c r="D12" s="76"/>
      <c r="E12" s="75"/>
      <c r="F12" s="75"/>
      <c r="G12" s="75"/>
      <c r="H12" s="75"/>
      <c r="I12" s="75"/>
      <c r="J12" s="75"/>
      <c r="N12" s="380"/>
      <c r="O12" s="66"/>
      <c r="P12" s="66"/>
      <c r="Q12" s="66"/>
      <c r="R12" s="66"/>
      <c r="S12" s="66"/>
      <c r="T12" s="66"/>
      <c r="U12" s="66"/>
      <c r="V12" s="66"/>
      <c r="W12" s="66"/>
      <c r="X12" s="66"/>
    </row>
    <row r="13" spans="1:24" x14ac:dyDescent="0.3">
      <c r="A13" s="338"/>
      <c r="B13" s="76"/>
      <c r="C13" s="76"/>
      <c r="D13" s="76"/>
      <c r="E13" s="75"/>
      <c r="F13" s="81"/>
      <c r="G13" s="81"/>
      <c r="H13" s="81"/>
      <c r="I13" s="81"/>
      <c r="J13" s="81"/>
      <c r="N13" s="380"/>
      <c r="O13" s="66"/>
      <c r="P13" s="66"/>
      <c r="Q13" s="66"/>
      <c r="R13" s="66"/>
      <c r="S13" s="66"/>
      <c r="T13" s="66"/>
      <c r="U13" s="66"/>
      <c r="V13" s="66"/>
      <c r="W13" s="66"/>
      <c r="X13" s="66"/>
    </row>
    <row r="14" spans="1:24" ht="33.6" x14ac:dyDescent="0.3">
      <c r="A14" s="297" t="s">
        <v>336</v>
      </c>
      <c r="B14" s="59"/>
      <c r="C14" s="60">
        <v>2005</v>
      </c>
      <c r="D14" s="60">
        <v>2006</v>
      </c>
      <c r="E14" s="60">
        <v>2007</v>
      </c>
      <c r="F14" s="60">
        <v>2008</v>
      </c>
      <c r="G14" s="60">
        <v>2009</v>
      </c>
      <c r="H14" s="60">
        <v>2010</v>
      </c>
      <c r="I14" s="60">
        <v>2011</v>
      </c>
      <c r="J14" s="60">
        <v>2012</v>
      </c>
      <c r="K14" s="60">
        <v>2013</v>
      </c>
      <c r="L14" s="60">
        <v>2014</v>
      </c>
      <c r="M14" s="60">
        <v>2015</v>
      </c>
      <c r="N14" s="60">
        <v>2016</v>
      </c>
      <c r="O14" s="60">
        <v>2017</v>
      </c>
      <c r="P14" s="61">
        <v>2018</v>
      </c>
      <c r="Q14" s="66"/>
      <c r="R14" s="66"/>
      <c r="S14" s="66"/>
      <c r="T14" s="66"/>
      <c r="U14" s="66"/>
      <c r="V14" s="66"/>
      <c r="W14" s="66"/>
      <c r="X14" s="66"/>
    </row>
    <row r="15" spans="1:24" ht="15.75" customHeight="1" x14ac:dyDescent="0.3">
      <c r="A15" s="336"/>
      <c r="B15" s="78"/>
      <c r="C15" s="74">
        <v>1.4</v>
      </c>
      <c r="D15" s="74">
        <v>1.4</v>
      </c>
      <c r="E15" s="74">
        <v>1.4</v>
      </c>
      <c r="F15" s="74">
        <v>1.4</v>
      </c>
      <c r="G15" s="74">
        <v>1.4</v>
      </c>
      <c r="H15" s="74">
        <v>1.4</v>
      </c>
      <c r="I15" s="74">
        <v>1.4</v>
      </c>
      <c r="J15" s="74">
        <v>1.4</v>
      </c>
      <c r="K15" s="145">
        <v>1.4</v>
      </c>
      <c r="L15" s="145">
        <v>1.4</v>
      </c>
      <c r="M15" s="145">
        <v>1.4</v>
      </c>
      <c r="N15" s="145">
        <v>1.4</v>
      </c>
      <c r="O15" s="145">
        <v>1.4</v>
      </c>
      <c r="P15" s="146">
        <v>1.4</v>
      </c>
      <c r="Q15" s="66"/>
      <c r="R15" s="66"/>
      <c r="S15" s="66"/>
      <c r="T15" s="66"/>
      <c r="U15" s="66"/>
      <c r="V15" s="66"/>
      <c r="W15" s="66"/>
      <c r="X15" s="66"/>
    </row>
    <row r="16" spans="1:24" ht="15.75" customHeight="1" x14ac:dyDescent="0.3">
      <c r="A16" s="338"/>
      <c r="B16" s="76"/>
      <c r="C16" s="76"/>
      <c r="D16" s="76"/>
      <c r="E16" s="75"/>
      <c r="F16" s="75"/>
      <c r="G16" s="75"/>
      <c r="H16" s="75"/>
      <c r="I16" s="75"/>
      <c r="J16" s="75"/>
      <c r="N16" s="380"/>
      <c r="O16" s="66"/>
      <c r="P16" s="66"/>
      <c r="Q16" s="66"/>
      <c r="R16" s="66"/>
      <c r="S16" s="66"/>
      <c r="T16" s="66"/>
      <c r="U16" s="66"/>
      <c r="V16" s="66"/>
      <c r="W16" s="66"/>
      <c r="X16" s="66"/>
    </row>
    <row r="17" spans="1:17" x14ac:dyDescent="0.3">
      <c r="A17" s="338"/>
      <c r="B17" s="76"/>
      <c r="C17" s="76"/>
      <c r="D17" s="76"/>
      <c r="E17" s="82"/>
      <c r="F17" s="82"/>
      <c r="G17" s="82"/>
      <c r="H17" s="82"/>
      <c r="I17" s="82"/>
      <c r="J17" s="82"/>
      <c r="N17" s="55"/>
    </row>
    <row r="18" spans="1:17" s="63" customFormat="1" ht="51.6" x14ac:dyDescent="0.3">
      <c r="A18" s="297" t="s">
        <v>337</v>
      </c>
      <c r="B18" s="59"/>
      <c r="C18" s="60">
        <v>2005</v>
      </c>
      <c r="D18" s="60">
        <v>2006</v>
      </c>
      <c r="E18" s="60">
        <v>2007</v>
      </c>
      <c r="F18" s="60">
        <v>2008</v>
      </c>
      <c r="G18" s="60">
        <v>2009</v>
      </c>
      <c r="H18" s="60">
        <v>2010</v>
      </c>
      <c r="I18" s="60">
        <v>2011</v>
      </c>
      <c r="J18" s="60">
        <v>2012</v>
      </c>
      <c r="K18" s="60">
        <v>2013</v>
      </c>
      <c r="L18" s="60">
        <v>2014</v>
      </c>
      <c r="M18" s="60">
        <v>2015</v>
      </c>
      <c r="N18" s="60">
        <v>2016</v>
      </c>
      <c r="O18" s="60">
        <v>2017</v>
      </c>
      <c r="P18" s="61">
        <v>2018</v>
      </c>
    </row>
    <row r="19" spans="1:17" x14ac:dyDescent="0.3">
      <c r="A19" s="336"/>
      <c r="B19" s="78"/>
      <c r="C19" s="41">
        <v>1.25</v>
      </c>
      <c r="D19" s="41">
        <v>1.25</v>
      </c>
      <c r="E19" s="42">
        <v>1.25</v>
      </c>
      <c r="F19" s="42">
        <v>1.25</v>
      </c>
      <c r="G19" s="42">
        <v>1.25</v>
      </c>
      <c r="H19" s="42">
        <v>1.25</v>
      </c>
      <c r="I19" s="42">
        <v>1.25</v>
      </c>
      <c r="J19" s="42">
        <v>1.25</v>
      </c>
      <c r="K19" s="43">
        <v>1.25</v>
      </c>
      <c r="L19" s="43">
        <v>1.25</v>
      </c>
      <c r="M19" s="43">
        <v>1.25</v>
      </c>
      <c r="N19" s="43">
        <v>1.25</v>
      </c>
      <c r="O19" s="43">
        <v>1.25</v>
      </c>
      <c r="P19" s="43">
        <v>1.25</v>
      </c>
      <c r="Q19" s="466"/>
    </row>
    <row r="20" spans="1:17" x14ac:dyDescent="0.3">
      <c r="A20" s="338"/>
      <c r="B20" s="76"/>
      <c r="C20" s="76"/>
      <c r="D20" s="76"/>
      <c r="E20" s="75"/>
      <c r="F20" s="75"/>
      <c r="G20" s="75"/>
      <c r="H20" s="75"/>
      <c r="I20" s="75"/>
      <c r="J20" s="75"/>
      <c r="N20" s="55"/>
    </row>
    <row r="21" spans="1:17" x14ac:dyDescent="0.3">
      <c r="A21" s="338"/>
      <c r="B21" s="76"/>
      <c r="C21" s="76"/>
      <c r="D21" s="76"/>
      <c r="E21" s="82"/>
      <c r="F21" s="82"/>
      <c r="G21" s="82"/>
      <c r="H21" s="82"/>
      <c r="I21" s="82"/>
      <c r="J21" s="82"/>
      <c r="N21" s="55"/>
    </row>
    <row r="22" spans="1:17" s="49" customFormat="1" ht="15.75" customHeight="1" x14ac:dyDescent="0.3">
      <c r="A22" s="297" t="s">
        <v>338</v>
      </c>
      <c r="B22" s="298"/>
      <c r="C22" s="50"/>
      <c r="D22" s="50"/>
      <c r="E22" s="91"/>
      <c r="F22" s="91"/>
      <c r="G22" s="91"/>
      <c r="H22" s="91"/>
      <c r="I22" s="91"/>
      <c r="J22" s="91"/>
      <c r="N22" s="89"/>
    </row>
    <row r="23" spans="1:17" s="49" customFormat="1" ht="15.75" customHeight="1" x14ac:dyDescent="0.3">
      <c r="A23" s="94">
        <v>0</v>
      </c>
      <c r="B23" s="93" t="s">
        <v>47</v>
      </c>
      <c r="C23" s="50"/>
      <c r="D23" s="50"/>
      <c r="E23" s="51"/>
      <c r="F23" s="48"/>
      <c r="G23" s="48"/>
      <c r="H23" s="48"/>
      <c r="I23" s="48"/>
      <c r="J23" s="48"/>
      <c r="N23" s="89"/>
    </row>
    <row r="24" spans="1:17" s="49" customFormat="1" ht="15.75" customHeight="1" x14ac:dyDescent="0.3">
      <c r="A24" s="339"/>
      <c r="B24" s="50"/>
      <c r="C24" s="50"/>
      <c r="D24" s="50"/>
      <c r="E24" s="51"/>
      <c r="F24" s="48"/>
      <c r="G24" s="48"/>
      <c r="H24" s="48"/>
      <c r="I24" s="48"/>
      <c r="J24" s="48"/>
      <c r="N24" s="89"/>
    </row>
    <row r="25" spans="1:17" s="49" customFormat="1" ht="15.75" customHeight="1" x14ac:dyDescent="0.3">
      <c r="A25" s="339"/>
      <c r="B25" s="50"/>
      <c r="C25" s="50"/>
      <c r="D25" s="50"/>
      <c r="E25" s="51"/>
      <c r="F25" s="48"/>
      <c r="G25" s="48"/>
      <c r="H25" s="48"/>
      <c r="I25" s="48"/>
      <c r="J25" s="48"/>
      <c r="N25" s="89"/>
    </row>
    <row r="26" spans="1:17" ht="33.6" x14ac:dyDescent="0.3">
      <c r="A26" s="297" t="s">
        <v>339</v>
      </c>
      <c r="B26" s="115" t="s">
        <v>47</v>
      </c>
      <c r="C26" s="60">
        <v>2005</v>
      </c>
      <c r="D26" s="60">
        <v>2006</v>
      </c>
      <c r="E26" s="60">
        <v>2007</v>
      </c>
      <c r="F26" s="60">
        <v>2008</v>
      </c>
      <c r="G26" s="60">
        <v>2009</v>
      </c>
      <c r="H26" s="60">
        <v>2010</v>
      </c>
      <c r="I26" s="60">
        <v>2011</v>
      </c>
      <c r="J26" s="60">
        <v>2012</v>
      </c>
      <c r="K26" s="60">
        <v>2013</v>
      </c>
      <c r="L26" s="60">
        <v>2014</v>
      </c>
      <c r="M26" s="60">
        <v>2015</v>
      </c>
      <c r="N26" s="60">
        <v>2016</v>
      </c>
      <c r="O26" s="60">
        <v>2017</v>
      </c>
      <c r="P26" s="61">
        <v>2018</v>
      </c>
    </row>
    <row r="27" spans="1:17" s="49" customFormat="1" x14ac:dyDescent="0.3">
      <c r="A27" s="340"/>
      <c r="B27" s="84"/>
      <c r="C27" s="315">
        <f t="shared" ref="C27:P27" si="0">(C3*C7*C11*C15*C19)-$A$23</f>
        <v>3644475.0971999988</v>
      </c>
      <c r="D27" s="315">
        <f t="shared" si="0"/>
        <v>3783004.7954999991</v>
      </c>
      <c r="E27" s="315">
        <f t="shared" si="0"/>
        <v>3921534.4937999984</v>
      </c>
      <c r="F27" s="315">
        <f t="shared" si="0"/>
        <v>4060064.1920999978</v>
      </c>
      <c r="G27" s="315">
        <f t="shared" si="0"/>
        <v>3714755.9277919997</v>
      </c>
      <c r="H27" s="315">
        <f t="shared" si="0"/>
        <v>3837321.7275259998</v>
      </c>
      <c r="I27" s="315">
        <f t="shared" si="0"/>
        <v>3993987.7427799995</v>
      </c>
      <c r="J27" s="315">
        <f t="shared" si="0"/>
        <v>4173024.0294065829</v>
      </c>
      <c r="K27" s="315">
        <f t="shared" si="0"/>
        <v>4352060.3160331659</v>
      </c>
      <c r="L27" s="315">
        <f t="shared" si="0"/>
        <v>4531096.6026597489</v>
      </c>
      <c r="M27" s="315">
        <f t="shared" si="0"/>
        <v>4710132.8892863318</v>
      </c>
      <c r="N27" s="315">
        <f t="shared" si="0"/>
        <v>4889169.1759129157</v>
      </c>
      <c r="O27" s="315">
        <f t="shared" si="0"/>
        <v>5068205.4625394978</v>
      </c>
      <c r="P27" s="315">
        <f t="shared" si="0"/>
        <v>5247241.7491660817</v>
      </c>
      <c r="Q27" s="465"/>
    </row>
    <row r="28" spans="1:17" s="49" customFormat="1" x14ac:dyDescent="0.3">
      <c r="A28" s="341"/>
      <c r="B28" s="85"/>
      <c r="C28" s="85"/>
      <c r="D28" s="85"/>
      <c r="E28" s="86"/>
      <c r="F28" s="86"/>
      <c r="G28" s="86"/>
      <c r="H28" s="86"/>
      <c r="I28" s="86"/>
      <c r="J28" s="86"/>
      <c r="N28" s="89"/>
    </row>
    <row r="29" spans="1:17" s="49" customFormat="1" x14ac:dyDescent="0.3">
      <c r="A29" s="341"/>
      <c r="B29" s="85"/>
      <c r="C29" s="85"/>
      <c r="D29" s="85"/>
      <c r="E29" s="87"/>
      <c r="F29" s="87"/>
      <c r="G29" s="87"/>
      <c r="H29" s="87"/>
      <c r="I29" s="87"/>
      <c r="J29" s="87"/>
      <c r="N29" s="89"/>
    </row>
    <row r="30" spans="1:17" ht="33.6" x14ac:dyDescent="0.3">
      <c r="A30" s="297" t="s">
        <v>340</v>
      </c>
      <c r="B30" s="59" t="s">
        <v>48</v>
      </c>
      <c r="C30" s="60">
        <v>2005</v>
      </c>
      <c r="D30" s="60">
        <v>2006</v>
      </c>
      <c r="E30" s="60">
        <v>2007</v>
      </c>
      <c r="F30" s="60">
        <v>2008</v>
      </c>
      <c r="G30" s="60">
        <v>2009</v>
      </c>
      <c r="H30" s="60">
        <v>2010</v>
      </c>
      <c r="I30" s="60">
        <v>2011</v>
      </c>
      <c r="J30" s="60">
        <v>2012</v>
      </c>
      <c r="K30" s="60">
        <v>2013</v>
      </c>
      <c r="L30" s="60">
        <v>2014</v>
      </c>
      <c r="M30" s="60">
        <v>2015</v>
      </c>
      <c r="N30" s="60">
        <v>2016</v>
      </c>
      <c r="O30" s="60">
        <v>2017</v>
      </c>
      <c r="P30" s="61">
        <v>2018</v>
      </c>
    </row>
    <row r="31" spans="1:17" s="49" customFormat="1" x14ac:dyDescent="0.3">
      <c r="A31" s="342"/>
      <c r="B31" s="343"/>
      <c r="C31" s="315">
        <v>5.0000000000000001E-3</v>
      </c>
      <c r="D31" s="315">
        <v>5.0000000000000001E-3</v>
      </c>
      <c r="E31" s="315">
        <v>5.0000000000000001E-3</v>
      </c>
      <c r="F31" s="315">
        <v>5.0000000000000001E-3</v>
      </c>
      <c r="G31" s="315">
        <v>5.0000000000000001E-3</v>
      </c>
      <c r="H31" s="315">
        <v>5.0000000000000001E-3</v>
      </c>
      <c r="I31" s="315">
        <v>5.0000000000000001E-3</v>
      </c>
      <c r="J31" s="315">
        <v>5.0000000000000001E-3</v>
      </c>
      <c r="K31" s="315">
        <v>5.0000000000000001E-3</v>
      </c>
      <c r="L31" s="315">
        <v>5.0000000000000001E-3</v>
      </c>
      <c r="M31" s="315">
        <v>5.0000000000000001E-3</v>
      </c>
      <c r="N31" s="315">
        <v>5.0000000000000001E-3</v>
      </c>
      <c r="O31" s="315">
        <v>5.0000000000000001E-3</v>
      </c>
      <c r="P31" s="315">
        <v>5.0000000000000001E-3</v>
      </c>
      <c r="Q31" s="465"/>
    </row>
    <row r="32" spans="1:17" s="49" customFormat="1" x14ac:dyDescent="0.3">
      <c r="A32" s="344"/>
      <c r="B32" s="90"/>
      <c r="C32" s="90"/>
      <c r="D32" s="90"/>
      <c r="E32" s="86"/>
      <c r="F32" s="86"/>
      <c r="G32" s="86"/>
      <c r="H32" s="86"/>
      <c r="I32" s="86"/>
      <c r="J32" s="86"/>
      <c r="N32" s="89"/>
    </row>
    <row r="33" spans="1:16" s="49" customFormat="1" ht="15.75" customHeight="1" x14ac:dyDescent="0.3">
      <c r="A33" s="344"/>
      <c r="B33" s="89"/>
      <c r="C33" s="89"/>
      <c r="D33" s="89"/>
      <c r="E33" s="51"/>
      <c r="F33" s="51"/>
      <c r="G33" s="51"/>
      <c r="H33" s="51"/>
      <c r="I33" s="51"/>
      <c r="J33" s="51"/>
      <c r="N33" s="89"/>
    </row>
    <row r="34" spans="1:16" s="49" customFormat="1" ht="15" customHeight="1" x14ac:dyDescent="0.3">
      <c r="A34" s="345" t="s">
        <v>49</v>
      </c>
      <c r="B34" s="346"/>
      <c r="C34" s="346"/>
      <c r="D34" s="346"/>
      <c r="E34" s="51"/>
      <c r="F34" s="51"/>
      <c r="G34" s="51"/>
      <c r="H34" s="51"/>
      <c r="I34" s="51"/>
      <c r="J34" s="51"/>
      <c r="N34" s="89"/>
    </row>
    <row r="35" spans="1:16" s="49" customFormat="1" x14ac:dyDescent="0.3">
      <c r="A35" s="347">
        <f>44/28</f>
        <v>1.5714285714285714</v>
      </c>
      <c r="B35" s="85"/>
      <c r="C35" s="85"/>
      <c r="D35" s="85"/>
      <c r="E35" s="51"/>
      <c r="F35" s="51"/>
      <c r="G35" s="51"/>
      <c r="H35" s="51"/>
      <c r="I35" s="51"/>
      <c r="J35" s="51"/>
      <c r="N35" s="89"/>
    </row>
    <row r="36" spans="1:16" s="49" customFormat="1" x14ac:dyDescent="0.3">
      <c r="A36" s="97"/>
      <c r="B36" s="89"/>
      <c r="C36" s="89"/>
      <c r="D36" s="89"/>
      <c r="E36" s="51"/>
      <c r="F36" s="51"/>
      <c r="G36" s="51"/>
      <c r="H36" s="51"/>
      <c r="I36" s="51"/>
      <c r="J36" s="51"/>
      <c r="N36" s="89"/>
    </row>
    <row r="37" spans="1:16" s="49" customFormat="1" x14ac:dyDescent="0.3">
      <c r="A37" s="344"/>
      <c r="B37" s="90"/>
      <c r="C37" s="90"/>
      <c r="D37" s="90"/>
      <c r="E37" s="51"/>
      <c r="F37" s="51"/>
      <c r="G37" s="51"/>
      <c r="H37" s="51"/>
      <c r="I37" s="51"/>
      <c r="J37" s="51"/>
      <c r="N37" s="89"/>
    </row>
    <row r="38" spans="1:16" ht="47.25" customHeight="1" x14ac:dyDescent="0.3">
      <c r="A38" s="681" t="s">
        <v>115</v>
      </c>
      <c r="B38" s="682"/>
      <c r="C38" s="60">
        <v>2005</v>
      </c>
      <c r="D38" s="60">
        <v>2006</v>
      </c>
      <c r="E38" s="348">
        <v>2007</v>
      </c>
      <c r="F38" s="348">
        <v>2008</v>
      </c>
      <c r="G38" s="348">
        <v>2009</v>
      </c>
      <c r="H38" s="348">
        <v>2010</v>
      </c>
      <c r="I38" s="348">
        <v>2011</v>
      </c>
      <c r="J38" s="348">
        <v>2012</v>
      </c>
      <c r="K38" s="60">
        <v>2013</v>
      </c>
      <c r="L38" s="60">
        <v>2014</v>
      </c>
      <c r="M38" s="60">
        <v>2015</v>
      </c>
      <c r="N38" s="60">
        <v>2016</v>
      </c>
      <c r="O38" s="60">
        <v>2017</v>
      </c>
      <c r="P38" s="61">
        <v>2018</v>
      </c>
    </row>
    <row r="39" spans="1:16" x14ac:dyDescent="0.3">
      <c r="A39" s="328"/>
      <c r="B39" s="65"/>
      <c r="C39" s="349">
        <f t="shared" ref="C39:L39" si="1">C27*C31*$A$35/10^3</f>
        <v>28.63516147799999</v>
      </c>
      <c r="D39" s="349">
        <f t="shared" si="1"/>
        <v>29.723609107499996</v>
      </c>
      <c r="E39" s="349">
        <f t="shared" si="1"/>
        <v>30.812056736999988</v>
      </c>
      <c r="F39" s="349">
        <f t="shared" si="1"/>
        <v>31.900504366499984</v>
      </c>
      <c r="G39" s="349">
        <f t="shared" si="1"/>
        <v>29.187368004079996</v>
      </c>
      <c r="H39" s="349">
        <f t="shared" si="1"/>
        <v>30.150385001990003</v>
      </c>
      <c r="I39" s="349">
        <f t="shared" si="1"/>
        <v>31.381332264699999</v>
      </c>
      <c r="J39" s="349">
        <f t="shared" si="1"/>
        <v>32.788045945337437</v>
      </c>
      <c r="K39" s="349">
        <f t="shared" si="1"/>
        <v>34.194759625974875</v>
      </c>
      <c r="L39" s="349">
        <f t="shared" si="1"/>
        <v>35.601473306612313</v>
      </c>
      <c r="M39" s="349">
        <f>M27*M31*$A$35/10^3</f>
        <v>37.008186987249751</v>
      </c>
      <c r="N39" s="349">
        <f t="shared" ref="N39:P39" si="2">N27*N31*$A$35/10^3</f>
        <v>38.414900667887196</v>
      </c>
      <c r="O39" s="349">
        <f t="shared" si="2"/>
        <v>39.821614348524626</v>
      </c>
      <c r="P39" s="350">
        <f t="shared" si="2"/>
        <v>41.228328029162071</v>
      </c>
    </row>
    <row r="40" spans="1:16" x14ac:dyDescent="0.3">
      <c r="A40" s="331"/>
      <c r="B40" s="69"/>
      <c r="C40" s="69"/>
      <c r="D40" s="69"/>
      <c r="E40" s="121"/>
      <c r="F40" s="121"/>
      <c r="G40" s="121"/>
      <c r="H40" s="121"/>
      <c r="I40" s="121"/>
      <c r="J40" s="121"/>
      <c r="N40" s="55"/>
    </row>
    <row r="41" spans="1:16" x14ac:dyDescent="0.3">
      <c r="N41" s="55"/>
    </row>
    <row r="42" spans="1:16" ht="47.25" customHeight="1" x14ac:dyDescent="0.3">
      <c r="A42" s="681" t="s">
        <v>113</v>
      </c>
      <c r="B42" s="682"/>
      <c r="C42" s="351">
        <v>2005</v>
      </c>
      <c r="D42" s="352">
        <v>2006</v>
      </c>
      <c r="E42" s="348">
        <v>2007</v>
      </c>
      <c r="F42" s="348">
        <v>2008</v>
      </c>
      <c r="G42" s="348">
        <v>2009</v>
      </c>
      <c r="H42" s="348">
        <v>2010</v>
      </c>
      <c r="I42" s="348">
        <v>2011</v>
      </c>
      <c r="J42" s="348">
        <v>2012</v>
      </c>
      <c r="K42" s="60">
        <v>2013</v>
      </c>
      <c r="L42" s="60">
        <v>2014</v>
      </c>
      <c r="M42" s="60">
        <v>2015</v>
      </c>
      <c r="N42" s="60">
        <v>2016</v>
      </c>
      <c r="O42" s="60">
        <v>2017</v>
      </c>
      <c r="P42" s="61">
        <v>2018</v>
      </c>
    </row>
    <row r="43" spans="1:16" x14ac:dyDescent="0.3">
      <c r="A43" s="328"/>
      <c r="B43" s="65"/>
      <c r="C43" s="118">
        <f t="shared" ref="C43:L43" si="3">C39*310</f>
        <v>8876.9000581799974</v>
      </c>
      <c r="D43" s="118">
        <f t="shared" si="3"/>
        <v>9214.3188233249984</v>
      </c>
      <c r="E43" s="118">
        <f t="shared" si="3"/>
        <v>9551.7375884699959</v>
      </c>
      <c r="F43" s="118">
        <f t="shared" si="3"/>
        <v>9889.1563536149952</v>
      </c>
      <c r="G43" s="118">
        <f t="shared" si="3"/>
        <v>9048.0840812647984</v>
      </c>
      <c r="H43" s="118">
        <f t="shared" si="3"/>
        <v>9346.6193506169002</v>
      </c>
      <c r="I43" s="118">
        <f t="shared" si="3"/>
        <v>9728.2130020570003</v>
      </c>
      <c r="J43" s="118">
        <f t="shared" si="3"/>
        <v>10164.294243054606</v>
      </c>
      <c r="K43" s="118">
        <f t="shared" si="3"/>
        <v>10600.375484052211</v>
      </c>
      <c r="L43" s="118">
        <f t="shared" si="3"/>
        <v>11036.456725049817</v>
      </c>
      <c r="M43" s="118">
        <f>M39*310</f>
        <v>11472.537966047423</v>
      </c>
      <c r="N43" s="118">
        <f t="shared" ref="N43:P43" si="4">N39*310</f>
        <v>11908.619207045031</v>
      </c>
      <c r="O43" s="118">
        <f t="shared" si="4"/>
        <v>12344.700448042635</v>
      </c>
      <c r="P43" s="119">
        <f t="shared" si="4"/>
        <v>12780.781689040243</v>
      </c>
    </row>
    <row r="44" spans="1:16" x14ac:dyDescent="0.3">
      <c r="E44" s="354"/>
      <c r="G44" s="354"/>
    </row>
    <row r="46" spans="1:16" x14ac:dyDescent="0.3">
      <c r="A46" s="122"/>
      <c r="C46" s="50"/>
      <c r="D46" s="50"/>
    </row>
    <row r="47" spans="1:16" x14ac:dyDescent="0.3">
      <c r="A47" s="122"/>
      <c r="C47" s="124"/>
      <c r="D47" s="124"/>
    </row>
    <row r="48" spans="1:16" x14ac:dyDescent="0.3">
      <c r="A48" s="122"/>
      <c r="C48" s="355"/>
      <c r="D48" s="355"/>
    </row>
  </sheetData>
  <mergeCells count="2">
    <mergeCell ref="A38:B38"/>
    <mergeCell ref="A42:B42"/>
  </mergeCells>
  <hyperlinks>
    <hyperlink ref="P14" r:id="rId1" display="http://www.indiaenvironmentportal.org.in/files/file/nutritional%20intake%20in%20India%202011-12.pdf" xr:uid="{00000000-0004-0000-3500-000000000000}"/>
  </hyperlinks>
  <pageMargins left="0.25" right="0.25" top="0.75" bottom="0.75" header="0.3" footer="0.3"/>
  <pageSetup paperSize="9" scale="51" fitToHeight="0" orientation="landscape" horizontalDpi="4294967293" verticalDpi="4294967293"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rgb="FFFFC000"/>
    <pageSetUpPr fitToPage="1"/>
  </sheetPr>
  <dimension ref="A1:Z83"/>
  <sheetViews>
    <sheetView topLeftCell="A70" zoomScale="85" zoomScaleNormal="85" zoomScalePageLayoutView="70" workbookViewId="0">
      <selection activeCell="R27" sqref="R27"/>
    </sheetView>
  </sheetViews>
  <sheetFormatPr defaultColWidth="8.6640625" defaultRowHeight="15.6" x14ac:dyDescent="0.3"/>
  <cols>
    <col min="1" max="1" width="41" style="57" customWidth="1"/>
    <col min="2" max="2" width="20" style="122" customWidth="1"/>
    <col min="3" max="3" width="27" style="122" customWidth="1"/>
    <col min="4" max="4" width="29.6640625" style="122" customWidth="1"/>
    <col min="5" max="5" width="25.6640625" style="122" customWidth="1"/>
    <col min="6" max="12" width="25.6640625" style="57" customWidth="1"/>
    <col min="13" max="13" width="24.6640625" style="57" bestFit="1" customWidth="1"/>
    <col min="14" max="15" width="21.6640625" style="57" customWidth="1"/>
    <col min="16" max="16" width="22" style="57" customWidth="1"/>
    <col min="17" max="17" width="18.6640625" style="57" customWidth="1"/>
    <col min="18" max="18" width="19.33203125" style="57" bestFit="1" customWidth="1"/>
    <col min="19" max="19" width="19.33203125" style="57" customWidth="1"/>
    <col min="20" max="20" width="18" style="57" customWidth="1"/>
    <col min="21" max="21" width="18.5546875" style="57" customWidth="1"/>
    <col min="22" max="22" width="18.88671875" style="57" customWidth="1"/>
    <col min="23" max="23" width="19.5546875" style="57" customWidth="1"/>
    <col min="24" max="194" width="8.6640625" style="57" customWidth="1"/>
    <col min="195" max="195" width="43.44140625" style="57" customWidth="1"/>
    <col min="196" max="202" width="18.6640625" style="57" customWidth="1"/>
    <col min="203" max="203" width="15.44140625" style="57" customWidth="1"/>
    <col min="204" max="204" width="12.33203125" style="57" customWidth="1"/>
    <col min="205" max="205" width="14.33203125" style="57" customWidth="1"/>
    <col min="206" max="206" width="12.33203125" style="57" customWidth="1"/>
    <col min="207" max="207" width="12.6640625" style="57" customWidth="1"/>
    <col min="208" max="209" width="12.44140625" style="57" customWidth="1"/>
    <col min="210" max="210" width="12.33203125" style="57" customWidth="1"/>
    <col min="211" max="216" width="11.44140625" style="57" bestFit="1" customWidth="1"/>
    <col min="217" max="217" width="13.6640625" style="57" bestFit="1" customWidth="1"/>
    <col min="218" max="222" width="11.44140625" style="57" bestFit="1" customWidth="1"/>
    <col min="223" max="223" width="11.6640625" style="57" customWidth="1"/>
    <col min="224" max="224" width="13.44140625" style="57" bestFit="1" customWidth="1"/>
    <col min="225" max="226" width="11.44140625" style="57" bestFit="1" customWidth="1"/>
    <col min="227" max="227" width="13.6640625" style="57" bestFit="1" customWidth="1"/>
    <col min="228" max="233" width="11.44140625" style="57" bestFit="1" customWidth="1"/>
    <col min="234" max="236" width="11.33203125" style="57" bestFit="1" customWidth="1"/>
    <col min="237" max="237" width="13.6640625" style="57" bestFit="1" customWidth="1"/>
    <col min="238" max="242" width="11.33203125" style="57" bestFit="1" customWidth="1"/>
    <col min="243" max="243" width="13.44140625" style="57" customWidth="1"/>
    <col min="244" max="244" width="11.33203125" style="57" bestFit="1" customWidth="1"/>
    <col min="245" max="245" width="15.33203125" style="57" customWidth="1"/>
    <col min="246" max="246" width="13.33203125" style="57" customWidth="1"/>
    <col min="247" max="247" width="15.6640625" style="57" customWidth="1"/>
    <col min="248" max="248" width="14.6640625" style="57" customWidth="1"/>
    <col min="249" max="249" width="19.33203125" style="57" customWidth="1"/>
    <col min="250" max="250" width="14" style="57" customWidth="1"/>
    <col min="251" max="251" width="15.6640625" style="57" customWidth="1"/>
    <col min="252" max="252" width="17" style="57" customWidth="1"/>
    <col min="253" max="253" width="16.33203125" style="57" customWidth="1"/>
    <col min="254" max="254" width="17.33203125" style="57" customWidth="1"/>
    <col min="255" max="16384" width="8.6640625" style="57"/>
  </cols>
  <sheetData>
    <row r="1" spans="1:22" x14ac:dyDescent="0.3">
      <c r="A1" s="55"/>
      <c r="B1" s="56"/>
      <c r="C1" s="56"/>
      <c r="D1" s="56"/>
      <c r="E1" s="56"/>
      <c r="F1" s="55"/>
      <c r="G1" s="55"/>
      <c r="H1" s="55"/>
      <c r="I1" s="55"/>
      <c r="J1" s="55"/>
      <c r="K1" s="55"/>
    </row>
    <row r="2" spans="1:22" s="63" customFormat="1" ht="16.2" x14ac:dyDescent="0.35">
      <c r="A2" s="58" t="s">
        <v>198</v>
      </c>
      <c r="B2" s="59" t="s">
        <v>157</v>
      </c>
      <c r="C2" s="60">
        <v>2005</v>
      </c>
      <c r="D2" s="60">
        <v>2006</v>
      </c>
      <c r="E2" s="60">
        <v>2007</v>
      </c>
      <c r="F2" s="60">
        <v>2008</v>
      </c>
      <c r="G2" s="60">
        <v>2009</v>
      </c>
      <c r="H2" s="60">
        <v>2010</v>
      </c>
      <c r="I2" s="60">
        <v>2011</v>
      </c>
      <c r="J2" s="60">
        <v>2012</v>
      </c>
      <c r="K2" s="60">
        <v>2013</v>
      </c>
      <c r="L2" s="60">
        <v>2014</v>
      </c>
      <c r="M2" s="60">
        <v>2015</v>
      </c>
      <c r="N2" s="60">
        <v>2016</v>
      </c>
      <c r="O2" s="60">
        <v>2017</v>
      </c>
      <c r="P2" s="61">
        <v>2018</v>
      </c>
      <c r="Q2" s="62"/>
      <c r="R2" s="62"/>
      <c r="S2" s="62"/>
    </row>
    <row r="3" spans="1:22" s="66" customFormat="1" ht="16.2" x14ac:dyDescent="0.35">
      <c r="A3" s="64"/>
      <c r="B3" s="65"/>
      <c r="C3" s="309">
        <f>'State population'!G26</f>
        <v>2578048.8000000007</v>
      </c>
      <c r="D3" s="309">
        <f>'State population'!H26</f>
        <v>2642855.5000000009</v>
      </c>
      <c r="E3" s="309">
        <f>'State population'!I26</f>
        <v>2707662.2000000011</v>
      </c>
      <c r="F3" s="309">
        <f>'State population'!J26</f>
        <v>2772468.9000000013</v>
      </c>
      <c r="G3" s="309">
        <f>'State population'!K26</f>
        <v>2837275.6000000015</v>
      </c>
      <c r="H3" s="309">
        <f>'State population'!L26</f>
        <v>2902082.3000000017</v>
      </c>
      <c r="I3" s="309">
        <f>'State population'!M26</f>
        <v>2966889</v>
      </c>
      <c r="J3" s="309">
        <f>'State population'!N26</f>
        <v>3049807.9499479909</v>
      </c>
      <c r="K3" s="309">
        <f>'State population'!O26</f>
        <v>3132726.8998959819</v>
      </c>
      <c r="L3" s="309">
        <f>'State population'!P26</f>
        <v>3215645.8498439728</v>
      </c>
      <c r="M3" s="309">
        <f>'State population'!Q26</f>
        <v>3298564.7997919638</v>
      </c>
      <c r="N3" s="309">
        <f>'State population'!R26</f>
        <v>3383801.1779485857</v>
      </c>
      <c r="O3" s="309">
        <f>'State population'!S26</f>
        <v>3471354.9843138386</v>
      </c>
      <c r="P3" s="309">
        <f>'State population'!T26</f>
        <v>3561226.2188877231</v>
      </c>
      <c r="Q3" s="487"/>
      <c r="R3" s="62"/>
      <c r="S3" s="62"/>
    </row>
    <row r="4" spans="1:22" s="66" customFormat="1" ht="16.2" x14ac:dyDescent="0.35">
      <c r="A4" s="68"/>
      <c r="B4" s="69"/>
      <c r="C4" s="311"/>
      <c r="E4" s="67"/>
      <c r="F4" s="67"/>
      <c r="G4" s="67"/>
      <c r="H4" s="136"/>
      <c r="I4" s="67"/>
      <c r="J4" s="67"/>
      <c r="K4" s="67"/>
      <c r="L4" s="67"/>
      <c r="M4" s="67"/>
      <c r="N4" s="62"/>
      <c r="O4" s="62"/>
      <c r="P4" s="62"/>
      <c r="Q4" s="62"/>
      <c r="R4" s="62"/>
      <c r="S4" s="62"/>
    </row>
    <row r="5" spans="1:22" s="66" customFormat="1" ht="16.2" x14ac:dyDescent="0.35">
      <c r="A5" s="68"/>
      <c r="B5" s="69"/>
      <c r="C5" s="135"/>
      <c r="E5" s="70"/>
      <c r="F5" s="70"/>
      <c r="G5" s="71"/>
      <c r="H5" s="71"/>
      <c r="I5" s="72"/>
      <c r="J5" s="70"/>
      <c r="N5" s="62"/>
      <c r="O5" s="62"/>
      <c r="P5" s="62"/>
      <c r="Q5" s="62"/>
      <c r="R5" s="62"/>
      <c r="S5" s="62"/>
      <c r="V5" s="73"/>
    </row>
    <row r="6" spans="1:22" s="66" customFormat="1" ht="16.2" x14ac:dyDescent="0.35">
      <c r="A6" s="58" t="s">
        <v>19</v>
      </c>
      <c r="B6" s="59" t="s">
        <v>1</v>
      </c>
      <c r="C6" s="60">
        <v>2005</v>
      </c>
      <c r="D6" s="60">
        <v>2006</v>
      </c>
      <c r="E6" s="60">
        <v>2007</v>
      </c>
      <c r="F6" s="60">
        <v>2008</v>
      </c>
      <c r="G6" s="60">
        <v>2009</v>
      </c>
      <c r="H6" s="60">
        <v>2010</v>
      </c>
      <c r="I6" s="60">
        <v>2011</v>
      </c>
      <c r="J6" s="60">
        <v>2012</v>
      </c>
      <c r="K6" s="60">
        <v>2013</v>
      </c>
      <c r="L6" s="60">
        <v>2014</v>
      </c>
      <c r="M6" s="60">
        <v>2015</v>
      </c>
      <c r="N6" s="60">
        <v>2016</v>
      </c>
      <c r="O6" s="60">
        <v>2017</v>
      </c>
      <c r="P6" s="61">
        <v>2018</v>
      </c>
      <c r="Q6" s="62"/>
      <c r="R6" s="62"/>
      <c r="S6" s="62"/>
    </row>
    <row r="7" spans="1:22" s="48" customFormat="1" x14ac:dyDescent="0.3">
      <c r="A7" s="312"/>
      <c r="B7" s="313"/>
      <c r="C7" s="313">
        <f>BOD!$B$28</f>
        <v>40.5</v>
      </c>
      <c r="D7" s="313">
        <f>BOD!$B$28</f>
        <v>40.5</v>
      </c>
      <c r="E7" s="313">
        <f>BOD!$B$28</f>
        <v>40.5</v>
      </c>
      <c r="F7" s="313">
        <f>BOD!$B$28</f>
        <v>40.5</v>
      </c>
      <c r="G7" s="313">
        <f>BOD!$B$28</f>
        <v>40.5</v>
      </c>
      <c r="H7" s="313">
        <f>BOD!$B$28</f>
        <v>40.5</v>
      </c>
      <c r="I7" s="313">
        <f>BOD!$B$28</f>
        <v>40.5</v>
      </c>
      <c r="J7" s="313">
        <f>BOD!$B$28</f>
        <v>40.5</v>
      </c>
      <c r="K7" s="313">
        <f>BOD!$B$28</f>
        <v>40.5</v>
      </c>
      <c r="L7" s="313">
        <f>BOD!$B$28</f>
        <v>40.5</v>
      </c>
      <c r="M7" s="313">
        <f>BOD!$B$28</f>
        <v>40.5</v>
      </c>
      <c r="N7" s="313">
        <f>BOD!$B$28</f>
        <v>40.5</v>
      </c>
      <c r="O7" s="313">
        <f>BOD!$B$28</f>
        <v>40.5</v>
      </c>
      <c r="P7" s="313">
        <f>BOD!$B$28</f>
        <v>40.5</v>
      </c>
      <c r="Q7" s="488"/>
    </row>
    <row r="8" spans="1:22" s="66" customFormat="1" ht="16.2" x14ac:dyDescent="0.35">
      <c r="A8" s="68"/>
      <c r="B8" s="69"/>
      <c r="C8" s="69"/>
      <c r="D8" s="69"/>
      <c r="E8" s="75"/>
      <c r="F8" s="75"/>
      <c r="G8" s="75"/>
      <c r="H8" s="75"/>
      <c r="I8" s="75"/>
      <c r="J8" s="75"/>
      <c r="N8" s="62"/>
      <c r="O8" s="62"/>
      <c r="P8" s="62"/>
      <c r="Q8" s="62"/>
      <c r="R8" s="62"/>
      <c r="S8" s="62"/>
    </row>
    <row r="9" spans="1:22" s="66" customFormat="1" ht="16.2" x14ac:dyDescent="0.35">
      <c r="A9" s="68"/>
      <c r="B9" s="76"/>
      <c r="C9" s="76"/>
      <c r="D9" s="76"/>
      <c r="E9" s="70"/>
      <c r="F9" s="70"/>
      <c r="G9" s="70"/>
      <c r="H9" s="70"/>
      <c r="I9" s="70"/>
      <c r="J9" s="70"/>
      <c r="N9" s="62"/>
      <c r="O9" s="62"/>
      <c r="P9" s="62"/>
      <c r="Q9" s="62"/>
      <c r="R9" s="62"/>
      <c r="S9" s="62"/>
    </row>
    <row r="10" spans="1:22" s="63" customFormat="1" ht="30" customHeight="1" x14ac:dyDescent="0.35">
      <c r="A10" s="505" t="s">
        <v>54</v>
      </c>
      <c r="B10" s="59" t="s">
        <v>56</v>
      </c>
      <c r="C10" s="60">
        <v>2005</v>
      </c>
      <c r="D10" s="60">
        <v>2006</v>
      </c>
      <c r="E10" s="60">
        <v>2007</v>
      </c>
      <c r="F10" s="60">
        <v>2008</v>
      </c>
      <c r="G10" s="60">
        <v>2009</v>
      </c>
      <c r="H10" s="60">
        <v>2010</v>
      </c>
      <c r="I10" s="60">
        <v>2011</v>
      </c>
      <c r="J10" s="60">
        <v>2012</v>
      </c>
      <c r="K10" s="60">
        <v>2013</v>
      </c>
      <c r="L10" s="60">
        <v>2014</v>
      </c>
      <c r="M10" s="60">
        <v>2015</v>
      </c>
      <c r="N10" s="60">
        <v>2016</v>
      </c>
      <c r="O10" s="60">
        <v>2017</v>
      </c>
      <c r="P10" s="61">
        <v>2018</v>
      </c>
      <c r="Q10" s="62"/>
      <c r="R10" s="62"/>
      <c r="S10" s="62"/>
    </row>
    <row r="11" spans="1:22" ht="15.75" customHeight="1" x14ac:dyDescent="0.35">
      <c r="A11" s="77"/>
      <c r="B11" s="78"/>
      <c r="C11" s="42">
        <f>C3*C7*0.001*365</f>
        <v>38110006.386000015</v>
      </c>
      <c r="D11" s="42">
        <f>D3*D7*0.001*365</f>
        <v>39068011.428750016</v>
      </c>
      <c r="E11" s="42">
        <f>E3*E7*0.001*365</f>
        <v>40026016.471500017</v>
      </c>
      <c r="F11" s="42">
        <f>F3*F7*0.001*365</f>
        <v>40984021.514250018</v>
      </c>
      <c r="G11" s="42">
        <f t="shared" ref="G11:L11" si="0">G3*G7*0.001*365</f>
        <v>41942026.557000019</v>
      </c>
      <c r="H11" s="42">
        <f t="shared" si="0"/>
        <v>42900031.599750027</v>
      </c>
      <c r="I11" s="42">
        <f t="shared" si="0"/>
        <v>43858036.642499998</v>
      </c>
      <c r="J11" s="42">
        <f t="shared" si="0"/>
        <v>45083786.020106182</v>
      </c>
      <c r="K11" s="42">
        <f t="shared" si="0"/>
        <v>46309535.39771235</v>
      </c>
      <c r="L11" s="42">
        <f t="shared" si="0"/>
        <v>47535284.775318533</v>
      </c>
      <c r="M11" s="42">
        <f>M3*M7*0.001*365</f>
        <v>48761034.152924702</v>
      </c>
      <c r="N11" s="42">
        <f t="shared" ref="N11:O11" si="1">N3*N7*0.001*365</f>
        <v>50021040.913024977</v>
      </c>
      <c r="O11" s="42">
        <f t="shared" si="1"/>
        <v>51315305.055619322</v>
      </c>
      <c r="P11" s="79">
        <f>P3*P7*0.001*365</f>
        <v>52643826.580707759</v>
      </c>
      <c r="Q11" s="62"/>
      <c r="R11" s="62"/>
      <c r="S11" s="62"/>
    </row>
    <row r="12" spans="1:22" ht="15.75" customHeight="1" x14ac:dyDescent="0.35">
      <c r="A12" s="80"/>
      <c r="B12" s="76"/>
      <c r="C12" s="76"/>
      <c r="D12" s="76"/>
      <c r="E12" s="75"/>
      <c r="F12" s="75"/>
      <c r="G12" s="75"/>
      <c r="H12" s="75"/>
      <c r="I12" s="75"/>
      <c r="J12" s="75"/>
      <c r="N12" s="62"/>
      <c r="O12" s="62"/>
      <c r="P12" s="62"/>
      <c r="Q12" s="62"/>
      <c r="R12" s="62"/>
      <c r="S12" s="62"/>
    </row>
    <row r="13" spans="1:22" ht="16.2" x14ac:dyDescent="0.35">
      <c r="A13" s="80"/>
      <c r="B13" s="76"/>
      <c r="C13" s="76"/>
      <c r="D13" s="76"/>
      <c r="E13" s="75"/>
      <c r="F13" s="81"/>
      <c r="G13" s="81"/>
      <c r="H13" s="81"/>
      <c r="I13" s="81"/>
      <c r="J13" s="81"/>
      <c r="N13" s="62"/>
      <c r="O13" s="62"/>
      <c r="P13" s="62"/>
      <c r="Q13" s="62"/>
      <c r="R13" s="62"/>
      <c r="S13" s="62"/>
    </row>
    <row r="14" spans="1:22" ht="18" customHeight="1" x14ac:dyDescent="0.3">
      <c r="A14" s="58" t="s">
        <v>100</v>
      </c>
      <c r="B14" s="59" t="s">
        <v>157</v>
      </c>
      <c r="C14" s="60">
        <v>2005</v>
      </c>
      <c r="D14" s="60">
        <v>2006</v>
      </c>
      <c r="E14" s="60">
        <v>2007</v>
      </c>
      <c r="F14" s="60">
        <v>2008</v>
      </c>
      <c r="G14" s="60">
        <v>2009</v>
      </c>
      <c r="H14" s="60">
        <v>2010</v>
      </c>
      <c r="I14" s="60">
        <v>2011</v>
      </c>
      <c r="J14" s="60">
        <v>2012</v>
      </c>
      <c r="K14" s="60">
        <v>2013</v>
      </c>
      <c r="L14" s="60">
        <v>2014</v>
      </c>
      <c r="M14" s="60">
        <v>2015</v>
      </c>
      <c r="N14" s="60">
        <v>2016</v>
      </c>
      <c r="O14" s="60">
        <v>2017</v>
      </c>
      <c r="P14" s="61">
        <v>2018</v>
      </c>
    </row>
    <row r="15" spans="1:22" ht="15.75" customHeight="1" x14ac:dyDescent="0.3">
      <c r="A15" s="77"/>
      <c r="B15" s="78"/>
      <c r="C15" s="41">
        <v>1.25</v>
      </c>
      <c r="D15" s="41">
        <v>1.25</v>
      </c>
      <c r="E15" s="42">
        <v>1.25</v>
      </c>
      <c r="F15" s="42">
        <v>1.25</v>
      </c>
      <c r="G15" s="42">
        <v>1.25</v>
      </c>
      <c r="H15" s="42">
        <v>1.25</v>
      </c>
      <c r="I15" s="42">
        <v>1.25</v>
      </c>
      <c r="J15" s="42">
        <v>1.25</v>
      </c>
      <c r="K15" s="43">
        <v>1.25</v>
      </c>
      <c r="L15" s="43">
        <v>1.25</v>
      </c>
      <c r="M15" s="43">
        <v>1.25</v>
      </c>
      <c r="N15" s="43">
        <v>1.25</v>
      </c>
      <c r="O15" s="43">
        <v>1.25</v>
      </c>
      <c r="P15" s="44">
        <v>1.25</v>
      </c>
    </row>
    <row r="16" spans="1:22" ht="15.75" customHeight="1" x14ac:dyDescent="0.3">
      <c r="A16" s="80"/>
      <c r="B16" s="76"/>
      <c r="C16" s="76"/>
      <c r="D16" s="76"/>
      <c r="E16" s="75"/>
      <c r="F16" s="75"/>
      <c r="G16" s="75"/>
      <c r="H16" s="75"/>
      <c r="I16" s="75"/>
      <c r="J16" s="75"/>
    </row>
    <row r="17" spans="1:19" x14ac:dyDescent="0.3">
      <c r="A17" s="80"/>
      <c r="B17" s="76"/>
      <c r="C17" s="76"/>
      <c r="D17" s="76"/>
      <c r="E17" s="82"/>
      <c r="F17" s="82"/>
      <c r="G17" s="82"/>
      <c r="H17" s="82"/>
      <c r="I17" s="82"/>
      <c r="J17" s="82"/>
    </row>
    <row r="18" spans="1:19" s="63" customFormat="1" ht="18" x14ac:dyDescent="0.3">
      <c r="A18" s="58" t="s">
        <v>101</v>
      </c>
      <c r="B18" s="59" t="s">
        <v>157</v>
      </c>
      <c r="C18" s="60">
        <v>2005</v>
      </c>
      <c r="D18" s="60">
        <v>2006</v>
      </c>
      <c r="E18" s="60">
        <v>2007</v>
      </c>
      <c r="F18" s="60">
        <v>2008</v>
      </c>
      <c r="G18" s="60">
        <v>2009</v>
      </c>
      <c r="H18" s="60">
        <v>2010</v>
      </c>
      <c r="I18" s="60">
        <v>2011</v>
      </c>
      <c r="J18" s="60">
        <v>2012</v>
      </c>
      <c r="K18" s="60">
        <v>2013</v>
      </c>
      <c r="L18" s="60">
        <v>2014</v>
      </c>
      <c r="M18" s="60">
        <v>2015</v>
      </c>
      <c r="N18" s="60">
        <v>2016</v>
      </c>
      <c r="O18" s="60">
        <v>2017</v>
      </c>
      <c r="P18" s="61">
        <v>2018</v>
      </c>
    </row>
    <row r="19" spans="1:19" x14ac:dyDescent="0.3">
      <c r="A19" s="77"/>
      <c r="B19" s="78"/>
      <c r="C19" s="74">
        <v>1</v>
      </c>
      <c r="D19" s="74">
        <v>1</v>
      </c>
      <c r="E19" s="42">
        <v>1</v>
      </c>
      <c r="F19" s="42">
        <v>1</v>
      </c>
      <c r="G19" s="42">
        <v>1</v>
      </c>
      <c r="H19" s="42">
        <v>1</v>
      </c>
      <c r="I19" s="42">
        <v>1</v>
      </c>
      <c r="J19" s="42">
        <v>1</v>
      </c>
      <c r="K19" s="145">
        <v>1</v>
      </c>
      <c r="L19" s="145">
        <v>1</v>
      </c>
      <c r="M19" s="145">
        <v>1</v>
      </c>
      <c r="N19" s="145">
        <v>1</v>
      </c>
      <c r="O19" s="145">
        <v>1</v>
      </c>
      <c r="P19" s="146">
        <v>1</v>
      </c>
    </row>
    <row r="20" spans="1:19" x14ac:dyDescent="0.3">
      <c r="A20" s="80"/>
      <c r="B20" s="76"/>
      <c r="C20" s="76"/>
      <c r="D20" s="76"/>
      <c r="E20" s="75"/>
      <c r="F20" s="75"/>
      <c r="G20" s="75"/>
      <c r="H20" s="75"/>
      <c r="I20" s="75"/>
      <c r="J20" s="75"/>
    </row>
    <row r="21" spans="1:19" x14ac:dyDescent="0.3">
      <c r="A21" s="80"/>
      <c r="B21" s="76"/>
      <c r="C21" s="76"/>
      <c r="D21" s="76"/>
      <c r="E21" s="82"/>
      <c r="F21" s="82"/>
      <c r="G21" s="82"/>
      <c r="H21" s="82"/>
      <c r="I21" s="82"/>
      <c r="J21" s="82"/>
    </row>
    <row r="22" spans="1:19" ht="18" x14ac:dyDescent="0.3">
      <c r="A22" s="505" t="s">
        <v>188</v>
      </c>
      <c r="B22" s="59" t="s">
        <v>56</v>
      </c>
      <c r="C22" s="60">
        <v>2005</v>
      </c>
      <c r="D22" s="60">
        <v>2006</v>
      </c>
      <c r="E22" s="60">
        <v>2007</v>
      </c>
      <c r="F22" s="60">
        <v>2008</v>
      </c>
      <c r="G22" s="60">
        <v>2009</v>
      </c>
      <c r="H22" s="60">
        <v>2010</v>
      </c>
      <c r="I22" s="60">
        <v>2011</v>
      </c>
      <c r="J22" s="60">
        <v>2012</v>
      </c>
      <c r="K22" s="60">
        <v>2013</v>
      </c>
      <c r="L22" s="60">
        <v>2014</v>
      </c>
      <c r="M22" s="60">
        <v>2015</v>
      </c>
      <c r="N22" s="60">
        <v>2016</v>
      </c>
      <c r="O22" s="60">
        <v>2017</v>
      </c>
      <c r="P22" s="61">
        <v>2018</v>
      </c>
      <c r="Q22" s="63"/>
      <c r="R22" s="63"/>
      <c r="S22" s="63"/>
    </row>
    <row r="23" spans="1:19" s="49" customFormat="1" x14ac:dyDescent="0.3">
      <c r="A23" s="83"/>
      <c r="B23" s="84"/>
      <c r="C23" s="315">
        <f>C11*'Urban_degree of utilization'!$Y$31*C15</f>
        <v>2424685.9461056553</v>
      </c>
      <c r="D23" s="315">
        <f>D11*'Urban_degree of utilization'!$Y$31*D15</f>
        <v>2485637.4279796546</v>
      </c>
      <c r="E23" s="315">
        <f>E11*'Urban_degree of utilization'!$Y$31*E15</f>
        <v>2546588.909853654</v>
      </c>
      <c r="F23" s="315">
        <f>F11*'Urban_degree of utilization'!$Y$31*F15</f>
        <v>2607540.3917276529</v>
      </c>
      <c r="G23" s="315">
        <f>G11*'Urban_degree of utilization'!$Y$31*G15</f>
        <v>2668491.8736016522</v>
      </c>
      <c r="H23" s="315">
        <f>H11*'Urban_degree of utilization'!$Y$31*H15</f>
        <v>2729443.355475652</v>
      </c>
      <c r="I23" s="315">
        <f>I11*'Urban_degree of utilization'!$P$31*I15</f>
        <v>5317786.9429031247</v>
      </c>
      <c r="J23" s="315">
        <f>J11*'Urban_degree of utilization'!$P$31*J15</f>
        <v>5466409.0549378749</v>
      </c>
      <c r="K23" s="315">
        <f>K11*'Urban_degree of utilization'!$P$31*K15</f>
        <v>5615031.1669726223</v>
      </c>
      <c r="L23" s="315">
        <f>L11*'Urban_degree of utilization'!$P$31*L15</f>
        <v>5763653.2790073715</v>
      </c>
      <c r="M23" s="315">
        <f>M11*'Urban_degree of utilization'!$P$31*M15</f>
        <v>5912275.3910421208</v>
      </c>
      <c r="N23" s="315">
        <f>N11*'Urban_degree of utilization'!$P$31*N15</f>
        <v>6065051.2107042782</v>
      </c>
      <c r="O23" s="315">
        <f>O11*'Urban_degree of utilization'!$P$31*O15</f>
        <v>6221980.7379938429</v>
      </c>
      <c r="P23" s="315">
        <f>P11*'Urban_degree of utilization'!$P$31*P15</f>
        <v>6383063.9729108158</v>
      </c>
      <c r="Q23" s="489"/>
      <c r="R23" s="63"/>
      <c r="S23" s="63"/>
    </row>
    <row r="24" spans="1:19" s="49" customFormat="1" x14ac:dyDescent="0.3">
      <c r="A24" s="46"/>
      <c r="B24" s="85"/>
      <c r="C24" s="317"/>
      <c r="D24" s="85"/>
      <c r="E24" s="86"/>
      <c r="F24" s="86"/>
      <c r="G24" s="86"/>
      <c r="H24" s="86"/>
      <c r="I24" s="86"/>
      <c r="J24" s="86"/>
      <c r="N24" s="63"/>
      <c r="O24" s="63"/>
      <c r="P24" s="63"/>
      <c r="Q24" s="63"/>
      <c r="R24" s="63"/>
      <c r="S24" s="63"/>
    </row>
    <row r="25" spans="1:19" s="49" customFormat="1" x14ac:dyDescent="0.3">
      <c r="A25" s="46"/>
      <c r="B25" s="85"/>
      <c r="C25" s="85"/>
      <c r="D25" s="85"/>
      <c r="E25" s="87"/>
      <c r="F25" s="87"/>
      <c r="G25" s="87"/>
      <c r="H25" s="87"/>
      <c r="I25" s="87"/>
      <c r="J25" s="87"/>
      <c r="N25" s="63"/>
      <c r="O25" s="63"/>
      <c r="P25" s="63"/>
      <c r="Q25" s="63"/>
      <c r="R25" s="63"/>
      <c r="S25" s="63"/>
    </row>
    <row r="26" spans="1:19" ht="18" x14ac:dyDescent="0.3">
      <c r="A26" s="505" t="s">
        <v>189</v>
      </c>
      <c r="B26" s="59" t="s">
        <v>56</v>
      </c>
      <c r="C26" s="60">
        <v>2005</v>
      </c>
      <c r="D26" s="60">
        <v>2006</v>
      </c>
      <c r="E26" s="60">
        <v>2007</v>
      </c>
      <c r="F26" s="60">
        <v>2008</v>
      </c>
      <c r="G26" s="60">
        <v>2009</v>
      </c>
      <c r="H26" s="60">
        <v>2010</v>
      </c>
      <c r="I26" s="60">
        <v>2011</v>
      </c>
      <c r="J26" s="60">
        <v>2012</v>
      </c>
      <c r="K26" s="60">
        <v>2013</v>
      </c>
      <c r="L26" s="60">
        <v>2014</v>
      </c>
      <c r="M26" s="60">
        <v>2015</v>
      </c>
      <c r="N26" s="60">
        <v>2016</v>
      </c>
      <c r="O26" s="60">
        <v>2017</v>
      </c>
      <c r="P26" s="61">
        <v>2018</v>
      </c>
      <c r="Q26" s="63"/>
      <c r="R26" s="63"/>
      <c r="S26" s="63"/>
    </row>
    <row r="27" spans="1:19" s="49" customFormat="1" x14ac:dyDescent="0.3">
      <c r="A27" s="88"/>
      <c r="B27" s="84"/>
      <c r="C27" s="315">
        <f>C11*C19*(1-'Urban_degree of utilization'!$Y$31)</f>
        <v>36170257.629115492</v>
      </c>
      <c r="D27" s="315">
        <f>D11*D19*(1-'Urban_degree of utilization'!$Y$31)</f>
        <v>37079501.486366294</v>
      </c>
      <c r="E27" s="315">
        <f>E11*E19*(1-'Urban_degree of utilization'!$Y$31)</f>
        <v>37988745.343617097</v>
      </c>
      <c r="F27" s="315">
        <f>F11*F19*(1-'Urban_degree of utilization'!$Y$31)</f>
        <v>38897989.200867891</v>
      </c>
      <c r="G27" s="315">
        <f>G11*G19*(1-'Urban_degree of utilization'!$Y$31)</f>
        <v>39807233.058118694</v>
      </c>
      <c r="H27" s="315">
        <f>H11*H19*(1-'Urban_degree of utilization'!$Y$31)</f>
        <v>40716476.915369503</v>
      </c>
      <c r="I27" s="315">
        <f>I11*I19*(1-'Urban_degree of utilization'!$P$31)</f>
        <v>39603807.088177502</v>
      </c>
      <c r="J27" s="315">
        <f>J11*J19*(1-'Urban_degree of utilization'!$P$31)</f>
        <v>40710658.776155882</v>
      </c>
      <c r="K27" s="315">
        <f>K11*K19*(1-'Urban_degree of utilization'!$P$31)</f>
        <v>41817510.464134254</v>
      </c>
      <c r="L27" s="315">
        <f>L11*L19*(1-'Urban_degree of utilization'!$P$31)</f>
        <v>42924362.152112633</v>
      </c>
      <c r="M27" s="315">
        <f>M11*M19*(1-'Urban_degree of utilization'!$P$31)</f>
        <v>44031213.840091005</v>
      </c>
      <c r="N27" s="315">
        <f>N11*N19*(1-'Urban_degree of utilization'!$P$31)</f>
        <v>45168999.944461554</v>
      </c>
      <c r="O27" s="315">
        <f>O11*O19*(1-'Urban_degree of utilization'!$P$31)</f>
        <v>46337720.465224251</v>
      </c>
      <c r="P27" s="315">
        <f>P11*P19*(1-'Urban_degree of utilization'!$P$31)</f>
        <v>47537375.40237911</v>
      </c>
      <c r="Q27" s="489"/>
      <c r="R27" s="63"/>
      <c r="S27" s="63"/>
    </row>
    <row r="28" spans="1:19" s="49" customFormat="1" x14ac:dyDescent="0.3">
      <c r="A28" s="89"/>
      <c r="B28" s="90"/>
      <c r="C28" s="317"/>
      <c r="D28" s="90"/>
      <c r="E28" s="86"/>
      <c r="F28" s="86"/>
      <c r="G28" s="86"/>
      <c r="H28" s="86"/>
      <c r="I28" s="86"/>
      <c r="J28" s="86"/>
      <c r="N28" s="63"/>
      <c r="O28" s="63"/>
      <c r="P28" s="63"/>
      <c r="Q28" s="63"/>
      <c r="R28" s="63"/>
      <c r="S28" s="63"/>
    </row>
    <row r="29" spans="1:19" s="49" customFormat="1" x14ac:dyDescent="0.3">
      <c r="A29" s="89"/>
      <c r="B29" s="90"/>
      <c r="C29" s="90"/>
      <c r="D29" s="90"/>
      <c r="E29" s="51"/>
      <c r="F29" s="51"/>
      <c r="G29" s="51"/>
      <c r="H29" s="51"/>
      <c r="I29" s="51"/>
      <c r="J29" s="51"/>
      <c r="O29" s="137"/>
    </row>
    <row r="30" spans="1:19" s="49" customFormat="1" ht="15.75" customHeight="1" x14ac:dyDescent="0.3">
      <c r="A30" s="505" t="s">
        <v>102</v>
      </c>
      <c r="B30" s="506"/>
      <c r="C30" s="89"/>
      <c r="D30" s="89"/>
      <c r="E30" s="91"/>
      <c r="F30" s="91"/>
      <c r="G30" s="91"/>
      <c r="H30" s="91"/>
      <c r="I30" s="91"/>
      <c r="J30" s="91"/>
      <c r="L30" s="63"/>
      <c r="M30" s="63"/>
      <c r="N30" s="63"/>
      <c r="O30" s="63"/>
      <c r="P30" s="63"/>
      <c r="Q30" s="63"/>
      <c r="R30" s="63"/>
      <c r="S30" s="63"/>
    </row>
    <row r="31" spans="1:19" s="49" customFormat="1" ht="15.75" customHeight="1" x14ac:dyDescent="0.3">
      <c r="A31" s="92">
        <v>0.6</v>
      </c>
      <c r="B31" s="93" t="s">
        <v>12</v>
      </c>
      <c r="C31" s="50"/>
      <c r="D31" s="50"/>
      <c r="E31" s="51"/>
      <c r="F31" s="48"/>
      <c r="G31" s="48"/>
      <c r="H31" s="48"/>
      <c r="I31" s="48"/>
      <c r="J31" s="48"/>
      <c r="L31" s="63"/>
      <c r="M31" s="63"/>
      <c r="N31" s="63"/>
      <c r="O31" s="63"/>
      <c r="P31" s="63"/>
      <c r="Q31" s="63"/>
      <c r="R31" s="63"/>
      <c r="S31" s="63"/>
    </row>
    <row r="32" spans="1:19" s="49" customFormat="1" ht="15.75" customHeight="1" x14ac:dyDescent="0.3">
      <c r="A32" s="89"/>
      <c r="B32" s="89"/>
      <c r="C32" s="89"/>
      <c r="D32" s="89"/>
      <c r="E32" s="51"/>
      <c r="F32" s="51"/>
      <c r="G32" s="51"/>
      <c r="H32" s="51"/>
      <c r="I32" s="51"/>
      <c r="J32" s="51"/>
      <c r="L32" s="63"/>
      <c r="M32" s="63"/>
      <c r="N32" s="63"/>
      <c r="O32" s="63"/>
      <c r="P32" s="63"/>
      <c r="Q32" s="63"/>
      <c r="R32" s="63"/>
      <c r="S32" s="63"/>
    </row>
    <row r="33" spans="1:26" s="49" customFormat="1" ht="15.75" customHeight="1" x14ac:dyDescent="0.3">
      <c r="A33" s="671" t="s">
        <v>18</v>
      </c>
      <c r="B33" s="672"/>
      <c r="C33" s="89"/>
      <c r="D33" s="89"/>
      <c r="E33" s="51"/>
      <c r="F33" s="51"/>
      <c r="G33" s="51"/>
      <c r="H33" s="51"/>
      <c r="I33" s="51"/>
      <c r="J33" s="51"/>
      <c r="L33" s="63"/>
      <c r="M33" s="63"/>
      <c r="N33" s="63"/>
      <c r="O33" s="63"/>
      <c r="P33" s="63"/>
      <c r="Q33" s="63"/>
      <c r="R33" s="63"/>
      <c r="S33" s="63"/>
    </row>
    <row r="34" spans="1:26" s="49" customFormat="1" x14ac:dyDescent="0.3">
      <c r="A34" s="94">
        <v>0</v>
      </c>
      <c r="B34" s="95" t="s">
        <v>17</v>
      </c>
      <c r="C34" s="90"/>
      <c r="D34" s="96"/>
      <c r="E34" s="51"/>
      <c r="F34" s="51"/>
      <c r="G34" s="51"/>
      <c r="H34" s="51"/>
      <c r="I34" s="51"/>
      <c r="J34" s="51"/>
      <c r="L34" s="63"/>
      <c r="M34" s="63"/>
      <c r="N34" s="63"/>
      <c r="O34" s="63"/>
      <c r="P34" s="63"/>
      <c r="Q34" s="63"/>
      <c r="R34" s="63"/>
      <c r="S34" s="63"/>
    </row>
    <row r="35" spans="1:26" s="49" customFormat="1" ht="16.2" thickBot="1" x14ac:dyDescent="0.35">
      <c r="A35" s="97"/>
      <c r="B35" s="89"/>
      <c r="C35" s="89"/>
      <c r="D35" s="89"/>
      <c r="E35" s="51"/>
      <c r="F35" s="51"/>
      <c r="G35" s="51"/>
      <c r="H35" s="51"/>
      <c r="I35" s="51"/>
      <c r="J35" s="51"/>
    </row>
    <row r="36" spans="1:26" s="49" customFormat="1" x14ac:dyDescent="0.3">
      <c r="A36" s="515" t="s">
        <v>10</v>
      </c>
      <c r="B36" s="99"/>
      <c r="C36" s="90"/>
      <c r="D36" s="90"/>
      <c r="E36" s="51"/>
      <c r="F36" s="51"/>
      <c r="G36" s="51"/>
      <c r="H36" s="51"/>
      <c r="I36" s="51"/>
      <c r="J36" s="51"/>
    </row>
    <row r="37" spans="1:26" s="49" customFormat="1" x14ac:dyDescent="0.3">
      <c r="A37" s="100" t="s">
        <v>2</v>
      </c>
      <c r="B37" s="101" t="s">
        <v>11</v>
      </c>
      <c r="C37" s="89"/>
      <c r="D37" s="89"/>
      <c r="E37" s="51"/>
      <c r="F37" s="51"/>
      <c r="G37" s="51"/>
      <c r="H37" s="51"/>
      <c r="I37" s="51"/>
      <c r="J37" s="51"/>
    </row>
    <row r="38" spans="1:26" s="49" customFormat="1" x14ac:dyDescent="0.3">
      <c r="A38" s="52" t="s">
        <v>3</v>
      </c>
      <c r="B38" s="102">
        <v>0.8</v>
      </c>
      <c r="C38" s="103"/>
      <c r="D38" s="103"/>
      <c r="E38" s="51"/>
      <c r="F38" s="51"/>
      <c r="G38" s="51"/>
      <c r="H38" s="51"/>
      <c r="I38" s="51"/>
      <c r="J38" s="51"/>
    </row>
    <row r="39" spans="1:26" s="49" customFormat="1" ht="46.8" x14ac:dyDescent="0.3">
      <c r="A39" s="52" t="s">
        <v>4</v>
      </c>
      <c r="B39" s="104">
        <v>0.3</v>
      </c>
      <c r="C39" s="103"/>
      <c r="D39" s="103"/>
      <c r="E39" s="51"/>
      <c r="F39" s="51"/>
      <c r="G39" s="51"/>
      <c r="H39" s="51"/>
      <c r="I39" s="51"/>
      <c r="J39" s="51"/>
    </row>
    <row r="40" spans="1:26" s="49" customFormat="1" ht="31.2" x14ac:dyDescent="0.3">
      <c r="A40" s="52" t="s">
        <v>96</v>
      </c>
      <c r="B40" s="104">
        <v>0</v>
      </c>
      <c r="C40" s="103"/>
      <c r="D40" s="103"/>
      <c r="E40" s="51"/>
      <c r="F40" s="51"/>
      <c r="G40" s="51"/>
      <c r="H40" s="51"/>
      <c r="I40" s="51"/>
      <c r="J40" s="51"/>
    </row>
    <row r="41" spans="1:26" s="49" customFormat="1" x14ac:dyDescent="0.3">
      <c r="A41" s="52" t="s">
        <v>5</v>
      </c>
      <c r="B41" s="102">
        <v>0.5</v>
      </c>
      <c r="C41" s="103"/>
      <c r="D41" s="103"/>
      <c r="E41" s="51"/>
      <c r="F41" s="51"/>
      <c r="G41" s="51"/>
      <c r="H41" s="51"/>
      <c r="I41" s="51"/>
      <c r="J41" s="51"/>
    </row>
    <row r="42" spans="1:26" s="49" customFormat="1" x14ac:dyDescent="0.3">
      <c r="A42" s="52" t="s">
        <v>6</v>
      </c>
      <c r="B42" s="102">
        <v>0.1</v>
      </c>
      <c r="C42" s="103"/>
      <c r="D42" s="103"/>
      <c r="E42" s="51"/>
      <c r="F42" s="51"/>
      <c r="G42" s="51"/>
      <c r="H42" s="51"/>
      <c r="I42" s="51"/>
      <c r="J42" s="51"/>
    </row>
    <row r="43" spans="1:26" s="49" customFormat="1" x14ac:dyDescent="0.3">
      <c r="A43" s="52" t="s">
        <v>7</v>
      </c>
      <c r="B43" s="102">
        <v>0</v>
      </c>
      <c r="C43" s="103"/>
      <c r="D43" s="103"/>
      <c r="E43" s="51"/>
      <c r="F43" s="51"/>
      <c r="G43" s="51"/>
      <c r="H43" s="51"/>
      <c r="I43" s="51"/>
      <c r="J43" s="51"/>
    </row>
    <row r="44" spans="1:26" s="49" customFormat="1" x14ac:dyDescent="0.3">
      <c r="A44" s="52" t="s">
        <v>8</v>
      </c>
      <c r="B44" s="102">
        <v>0.5</v>
      </c>
      <c r="C44" s="103"/>
      <c r="D44" s="103"/>
      <c r="E44" s="51"/>
      <c r="F44" s="51"/>
      <c r="G44" s="51"/>
      <c r="H44" s="51"/>
      <c r="I44" s="51"/>
      <c r="J44" s="51"/>
    </row>
    <row r="45" spans="1:26" s="49" customFormat="1" ht="31.2" x14ac:dyDescent="0.3">
      <c r="A45" s="53" t="s">
        <v>99</v>
      </c>
      <c r="B45" s="105">
        <v>0.5</v>
      </c>
      <c r="C45" s="103"/>
      <c r="D45" s="103"/>
      <c r="E45" s="51"/>
      <c r="F45" s="51"/>
      <c r="G45" s="51"/>
      <c r="H45" s="51"/>
      <c r="I45" s="51"/>
      <c r="J45" s="51"/>
    </row>
    <row r="46" spans="1:26" s="49" customFormat="1" ht="47.4" thickBot="1" x14ac:dyDescent="0.35">
      <c r="A46" s="54" t="s">
        <v>9</v>
      </c>
      <c r="B46" s="106">
        <v>0.1</v>
      </c>
      <c r="C46" s="103"/>
      <c r="D46" s="103"/>
      <c r="E46" s="51"/>
      <c r="F46" s="51"/>
      <c r="G46" s="51"/>
      <c r="H46" s="51"/>
      <c r="I46" s="51"/>
      <c r="J46" s="51"/>
    </row>
    <row r="47" spans="1:26" s="49" customFormat="1" ht="16.2" thickBot="1" x14ac:dyDescent="0.35">
      <c r="A47" s="107"/>
      <c r="B47" s="108"/>
      <c r="C47" s="108"/>
      <c r="D47" s="108"/>
      <c r="E47" s="108"/>
      <c r="F47" s="108"/>
      <c r="G47" s="51"/>
      <c r="H47" s="51"/>
      <c r="I47" s="51"/>
      <c r="J47" s="51"/>
      <c r="K47" s="51"/>
      <c r="L47" s="51"/>
    </row>
    <row r="48" spans="1:26" s="49" customFormat="1" ht="45.75" customHeight="1" thickBot="1" x14ac:dyDescent="0.35">
      <c r="A48" s="673" t="s">
        <v>261</v>
      </c>
      <c r="B48" s="674"/>
      <c r="C48" s="674"/>
      <c r="D48" s="675"/>
      <c r="E48" s="125"/>
      <c r="F48" s="125"/>
      <c r="G48" s="125"/>
      <c r="H48" s="125"/>
      <c r="I48" s="51"/>
      <c r="J48" s="51"/>
      <c r="K48" s="51"/>
      <c r="L48" s="51"/>
      <c r="N48" s="51"/>
      <c r="O48" s="51"/>
      <c r="P48" s="51"/>
      <c r="Q48" s="51"/>
      <c r="R48" s="51"/>
      <c r="S48" s="51"/>
      <c r="T48" s="51"/>
      <c r="U48" s="51"/>
      <c r="V48" s="51"/>
      <c r="W48" s="51"/>
      <c r="X48" s="51"/>
      <c r="Y48" s="51"/>
      <c r="Z48" s="51"/>
    </row>
    <row r="49" spans="1:26" s="49" customFormat="1" ht="62.4" x14ac:dyDescent="0.3">
      <c r="A49" s="126" t="s">
        <v>57</v>
      </c>
      <c r="B49" s="127" t="s">
        <v>61</v>
      </c>
      <c r="C49" s="502" t="s">
        <v>174</v>
      </c>
      <c r="D49" s="148" t="s">
        <v>175</v>
      </c>
      <c r="F49" s="51"/>
      <c r="G49" s="51"/>
      <c r="H49" s="51"/>
      <c r="I49" s="51"/>
      <c r="J49" s="51"/>
      <c r="K49" s="51"/>
      <c r="L49" s="51"/>
      <c r="N49" s="51"/>
      <c r="O49" s="51"/>
      <c r="P49" s="51"/>
      <c r="Q49" s="51"/>
      <c r="R49" s="51"/>
      <c r="S49" s="51"/>
      <c r="T49" s="51"/>
      <c r="U49" s="51"/>
      <c r="V49" s="51"/>
      <c r="W49" s="51"/>
      <c r="X49" s="51"/>
      <c r="Y49" s="51"/>
      <c r="Z49" s="51"/>
    </row>
    <row r="50" spans="1:26" s="49" customFormat="1" x14ac:dyDescent="0.3">
      <c r="A50" s="676" t="s">
        <v>173</v>
      </c>
      <c r="B50" s="110" t="s">
        <v>58</v>
      </c>
      <c r="C50" s="318">
        <f>'Urban_degree of utilization'!$Z$31</f>
        <v>0.36048854041013267</v>
      </c>
      <c r="D50" s="319">
        <f>'Urban_degree of utilization'!$S$31</f>
        <v>0.68700000000000006</v>
      </c>
      <c r="F50" s="51"/>
      <c r="G50" s="51"/>
      <c r="H50" s="51"/>
      <c r="I50" s="51"/>
      <c r="J50" s="51"/>
      <c r="K50" s="51"/>
      <c r="L50" s="51"/>
      <c r="N50" s="51"/>
      <c r="O50" s="51"/>
      <c r="P50" s="51"/>
      <c r="Q50" s="51"/>
      <c r="R50" s="51"/>
      <c r="S50" s="51"/>
      <c r="T50" s="51"/>
      <c r="U50" s="51"/>
      <c r="V50" s="51"/>
      <c r="W50" s="51"/>
      <c r="X50" s="51"/>
      <c r="Y50" s="51"/>
      <c r="Z50" s="51"/>
    </row>
    <row r="51" spans="1:26" s="49" customFormat="1" x14ac:dyDescent="0.3">
      <c r="A51" s="676"/>
      <c r="B51" s="110" t="s">
        <v>59</v>
      </c>
      <c r="C51" s="318">
        <f>'Urban_degree of utilization'!$AB$31</f>
        <v>0.33100000000000002</v>
      </c>
      <c r="D51" s="319">
        <f>'Urban_degree of utilization'!$Q$31</f>
        <v>0.123</v>
      </c>
      <c r="F51" s="51"/>
      <c r="G51" s="51"/>
      <c r="H51" s="51"/>
      <c r="I51" s="51"/>
      <c r="J51" s="51"/>
      <c r="K51" s="51"/>
      <c r="L51" s="51"/>
      <c r="N51" s="51"/>
      <c r="O51" s="51"/>
      <c r="P51" s="51"/>
      <c r="Q51" s="51"/>
      <c r="R51" s="51"/>
      <c r="S51" s="51"/>
      <c r="T51" s="51"/>
      <c r="U51" s="51"/>
      <c r="V51" s="51"/>
      <c r="W51" s="51"/>
      <c r="X51" s="51"/>
      <c r="Y51" s="51"/>
      <c r="Z51" s="51"/>
    </row>
    <row r="52" spans="1:26" s="49" customFormat="1" x14ac:dyDescent="0.3">
      <c r="A52" s="676"/>
      <c r="B52" s="110" t="s">
        <v>98</v>
      </c>
      <c r="C52" s="318">
        <f>'Urban_degree of utilization'!$AD$31</f>
        <v>3.7116279069767444E-2</v>
      </c>
      <c r="D52" s="319">
        <f>'Urban_degree of utilization'!$R$31</f>
        <v>1.9E-2</v>
      </c>
      <c r="F52" s="51"/>
      <c r="G52" s="51"/>
      <c r="H52" s="51"/>
      <c r="I52" s="51"/>
      <c r="J52" s="51"/>
      <c r="K52" s="51"/>
      <c r="L52" s="51"/>
      <c r="N52" s="51"/>
      <c r="O52" s="51"/>
      <c r="P52" s="51"/>
      <c r="Q52" s="51"/>
      <c r="R52" s="51"/>
      <c r="S52" s="51"/>
      <c r="T52" s="51"/>
      <c r="U52" s="51"/>
      <c r="V52" s="51"/>
      <c r="W52" s="51"/>
      <c r="X52" s="51"/>
      <c r="Y52" s="51"/>
      <c r="Z52" s="51"/>
    </row>
    <row r="53" spans="1:26" s="49" customFormat="1" x14ac:dyDescent="0.3">
      <c r="A53" s="676"/>
      <c r="B53" s="110" t="s">
        <v>60</v>
      </c>
      <c r="C53" s="318">
        <f>'Urban_degree of utilization'!$Y$31</f>
        <v>5.0898673100120626E-2</v>
      </c>
      <c r="D53" s="319">
        <f>'Urban_degree of utilization'!$P$31</f>
        <v>9.7000000000000003E-2</v>
      </c>
      <c r="F53" s="51"/>
      <c r="G53" s="51"/>
      <c r="H53" s="51"/>
      <c r="I53" s="51"/>
      <c r="J53" s="51"/>
      <c r="K53" s="51"/>
      <c r="L53" s="51"/>
      <c r="N53" s="51"/>
      <c r="O53" s="51"/>
      <c r="P53" s="51"/>
      <c r="Q53" s="51"/>
      <c r="R53" s="51"/>
      <c r="S53" s="51"/>
      <c r="T53" s="51"/>
      <c r="U53" s="51"/>
      <c r="V53" s="51"/>
      <c r="W53" s="51"/>
      <c r="X53" s="51"/>
      <c r="Y53" s="51"/>
      <c r="Z53" s="51"/>
    </row>
    <row r="54" spans="1:26" s="49" customFormat="1" ht="15.75" customHeight="1" thickBot="1" x14ac:dyDescent="0.35">
      <c r="A54" s="677"/>
      <c r="B54" s="149" t="s">
        <v>134</v>
      </c>
      <c r="C54" s="320">
        <f>'Urban_degree of utilization'!$AF$31</f>
        <v>0.22049650741997923</v>
      </c>
      <c r="D54" s="321">
        <f>'Urban_degree of utilization'!$T$31</f>
        <v>7.3999999999999955E-2</v>
      </c>
      <c r="F54" s="51"/>
      <c r="G54" s="51"/>
      <c r="H54" s="51"/>
      <c r="I54" s="51"/>
      <c r="J54" s="51"/>
      <c r="K54" s="51"/>
      <c r="L54" s="51"/>
      <c r="N54" s="51"/>
      <c r="O54" s="51"/>
      <c r="P54" s="51"/>
      <c r="Q54" s="51"/>
      <c r="R54" s="51"/>
      <c r="S54" s="51"/>
      <c r="T54" s="51"/>
      <c r="U54" s="51"/>
      <c r="V54" s="51"/>
      <c r="W54" s="51"/>
      <c r="X54" s="51"/>
      <c r="Y54" s="51"/>
      <c r="Z54" s="51"/>
    </row>
    <row r="55" spans="1:26" s="49" customFormat="1" x14ac:dyDescent="0.3">
      <c r="A55" s="507"/>
      <c r="B55" s="110"/>
      <c r="C55" s="132"/>
      <c r="F55" s="51"/>
      <c r="G55" s="51"/>
      <c r="H55" s="51"/>
      <c r="I55" s="51"/>
      <c r="J55" s="51"/>
      <c r="K55" s="51"/>
      <c r="L55" s="51"/>
      <c r="N55" s="51"/>
      <c r="O55" s="51"/>
      <c r="P55" s="51"/>
      <c r="Q55" s="51"/>
      <c r="R55" s="51"/>
      <c r="S55" s="51"/>
      <c r="T55" s="51"/>
      <c r="U55" s="51"/>
      <c r="V55" s="51"/>
      <c r="W55" s="51"/>
      <c r="X55" s="51"/>
      <c r="Y55" s="51"/>
      <c r="Z55" s="51"/>
    </row>
    <row r="56" spans="1:26" s="49" customFormat="1" ht="16.2" thickBot="1" x14ac:dyDescent="0.35">
      <c r="A56" s="110"/>
      <c r="B56" s="132"/>
      <c r="D56" s="134"/>
      <c r="F56" s="110"/>
      <c r="G56" s="111"/>
      <c r="H56" s="112"/>
      <c r="I56" s="51"/>
      <c r="J56" s="51"/>
      <c r="K56" s="51"/>
      <c r="L56" s="51"/>
    </row>
    <row r="57" spans="1:26" s="49" customFormat="1" ht="48" customHeight="1" x14ac:dyDescent="0.3">
      <c r="A57" s="143" t="s">
        <v>262</v>
      </c>
      <c r="B57" s="502" t="s">
        <v>107</v>
      </c>
      <c r="C57" s="144" t="s">
        <v>108</v>
      </c>
      <c r="D57" s="134"/>
      <c r="F57" s="110"/>
      <c r="G57" s="111"/>
      <c r="H57" s="112"/>
      <c r="I57" s="51"/>
      <c r="J57" s="51"/>
      <c r="K57" s="51"/>
      <c r="L57" s="51"/>
    </row>
    <row r="58" spans="1:26" s="49" customFormat="1" ht="16.2" thickBot="1" x14ac:dyDescent="0.35">
      <c r="A58" s="142" t="s">
        <v>109</v>
      </c>
      <c r="B58" s="322">
        <f>Population!$E$27</f>
        <v>0.19583693789346487</v>
      </c>
      <c r="C58" s="323">
        <f>Population!$C$27</f>
        <v>0.20069844203810794</v>
      </c>
      <c r="D58" s="134"/>
      <c r="F58" s="110"/>
      <c r="G58" s="111"/>
      <c r="H58" s="112"/>
      <c r="I58" s="51"/>
      <c r="J58" s="51"/>
      <c r="K58" s="51"/>
      <c r="L58" s="51"/>
    </row>
    <row r="59" spans="1:26" s="49" customFormat="1" x14ac:dyDescent="0.3">
      <c r="A59" s="133"/>
      <c r="B59" s="133"/>
      <c r="C59" s="133"/>
      <c r="E59" s="110"/>
      <c r="F59" s="111"/>
      <c r="G59" s="112"/>
      <c r="H59" s="51"/>
      <c r="I59" s="51"/>
      <c r="J59" s="51"/>
      <c r="K59" s="51"/>
    </row>
    <row r="60" spans="1:26" s="49" customFormat="1" ht="16.2" thickBot="1" x14ac:dyDescent="0.35">
      <c r="A60" s="109"/>
      <c r="B60" s="133"/>
      <c r="C60" s="133"/>
      <c r="D60" s="133"/>
      <c r="E60" s="133"/>
      <c r="F60" s="133"/>
      <c r="G60" s="133"/>
      <c r="H60" s="133"/>
      <c r="I60" s="133"/>
      <c r="J60" s="133"/>
      <c r="K60" s="133"/>
      <c r="L60" s="133"/>
      <c r="M60" s="133"/>
      <c r="N60" s="133"/>
      <c r="O60" s="133"/>
      <c r="P60" s="133"/>
      <c r="Q60" s="133"/>
      <c r="R60" s="133"/>
      <c r="S60" s="133"/>
      <c r="U60" s="482"/>
      <c r="V60" s="482"/>
      <c r="W60" s="482"/>
    </row>
    <row r="61" spans="1:26" s="49" customFormat="1" ht="16.2" thickBot="1" x14ac:dyDescent="0.35">
      <c r="A61" s="678" t="s">
        <v>65</v>
      </c>
      <c r="B61" s="679"/>
      <c r="C61" s="508"/>
      <c r="D61" s="508"/>
      <c r="E61" s="508"/>
      <c r="F61" s="396"/>
      <c r="G61" s="396"/>
      <c r="H61" s="397"/>
      <c r="I61" s="396"/>
      <c r="J61" s="396"/>
      <c r="K61" s="396"/>
      <c r="L61" s="396"/>
      <c r="M61" s="397"/>
      <c r="N61" s="397"/>
      <c r="O61" s="398"/>
      <c r="P61" s="398"/>
      <c r="Q61" s="398"/>
      <c r="R61" s="398"/>
      <c r="S61" s="397"/>
      <c r="T61" s="475"/>
      <c r="U61" s="483"/>
      <c r="V61" s="483"/>
      <c r="W61" s="484"/>
    </row>
    <row r="62" spans="1:26" s="49" customFormat="1" ht="108" customHeight="1" x14ac:dyDescent="0.3">
      <c r="A62" s="680" t="s">
        <v>13</v>
      </c>
      <c r="B62" s="669" t="s">
        <v>110</v>
      </c>
      <c r="C62" s="669" t="s">
        <v>111</v>
      </c>
      <c r="D62" s="669" t="s">
        <v>14</v>
      </c>
      <c r="E62" s="657" t="s">
        <v>104</v>
      </c>
      <c r="F62" s="658"/>
      <c r="G62" s="669" t="s">
        <v>178</v>
      </c>
      <c r="H62" s="669"/>
      <c r="I62" s="669" t="s">
        <v>103</v>
      </c>
      <c r="J62" s="650" t="s">
        <v>62</v>
      </c>
      <c r="K62" s="651"/>
      <c r="L62" s="651"/>
      <c r="M62" s="651"/>
      <c r="N62" s="651"/>
      <c r="O62" s="651"/>
      <c r="P62" s="651"/>
      <c r="Q62" s="651"/>
      <c r="R62" s="651"/>
      <c r="S62" s="651"/>
      <c r="T62" s="651"/>
      <c r="U62" s="651"/>
      <c r="V62" s="651"/>
      <c r="W62" s="652"/>
    </row>
    <row r="63" spans="1:26" s="49" customFormat="1" x14ac:dyDescent="0.3">
      <c r="A63" s="668"/>
      <c r="B63" s="656"/>
      <c r="C63" s="656"/>
      <c r="D63" s="656"/>
      <c r="E63" s="659"/>
      <c r="F63" s="660"/>
      <c r="G63" s="656"/>
      <c r="H63" s="656"/>
      <c r="I63" s="656"/>
      <c r="J63" s="501">
        <v>2005</v>
      </c>
      <c r="K63" s="501">
        <v>2006</v>
      </c>
      <c r="L63" s="501">
        <v>2007</v>
      </c>
      <c r="M63" s="501">
        <v>2008</v>
      </c>
      <c r="N63" s="501">
        <v>2009</v>
      </c>
      <c r="O63" s="501">
        <v>2010</v>
      </c>
      <c r="P63" s="501">
        <v>2011</v>
      </c>
      <c r="Q63" s="501">
        <v>2012</v>
      </c>
      <c r="R63" s="501">
        <v>2013</v>
      </c>
      <c r="S63" s="501">
        <v>2014</v>
      </c>
      <c r="T63" s="513">
        <v>2015</v>
      </c>
      <c r="U63" s="513">
        <v>2016</v>
      </c>
      <c r="V63" s="513">
        <v>2017</v>
      </c>
      <c r="W63" s="452">
        <v>2018</v>
      </c>
    </row>
    <row r="64" spans="1:26" s="45" customFormat="1" x14ac:dyDescent="0.3">
      <c r="A64" s="663" t="s">
        <v>109</v>
      </c>
      <c r="B64" s="661">
        <f>B58</f>
        <v>0.19583693789346487</v>
      </c>
      <c r="C64" s="666">
        <f>C58</f>
        <v>0.20069844203810794</v>
      </c>
      <c r="D64" s="153" t="s">
        <v>15</v>
      </c>
      <c r="E64" s="661">
        <f>C50</f>
        <v>0.36048854041013267</v>
      </c>
      <c r="F64" s="661"/>
      <c r="G64" s="670">
        <f>D50</f>
        <v>0.68700000000000006</v>
      </c>
      <c r="H64" s="670"/>
      <c r="I64" s="154">
        <f>B44*A31</f>
        <v>0.3</v>
      </c>
      <c r="J64" s="155">
        <f t="shared" ref="J64:O64" si="2">($B$64*$E64*$I64)*(C27-$A$34)</f>
        <v>766053.19843324146</v>
      </c>
      <c r="K64" s="155">
        <f t="shared" si="2"/>
        <v>785310.15734530846</v>
      </c>
      <c r="L64" s="155">
        <f t="shared" si="2"/>
        <v>804567.11625737546</v>
      </c>
      <c r="M64" s="155">
        <f t="shared" si="2"/>
        <v>823824.07516944222</v>
      </c>
      <c r="N64" s="155">
        <f t="shared" si="2"/>
        <v>843081.03408150922</v>
      </c>
      <c r="O64" s="155">
        <f t="shared" si="2"/>
        <v>862337.99299357634</v>
      </c>
      <c r="P64" s="155">
        <f>($C$64*$G64*$I64)*(I27-$A$34)</f>
        <v>1638169.8528013879</v>
      </c>
      <c r="Q64" s="155">
        <f>($C$64*$G64*$I64)*(J27-$A$34)</f>
        <v>1683953.6094672915</v>
      </c>
      <c r="R64" s="155">
        <f>($C$64*$G64*$I64)*(K27-$A$34)</f>
        <v>1729737.3661331949</v>
      </c>
      <c r="S64" s="155">
        <f>($C$64*$G64*$I64)*(L27-$A$34)</f>
        <v>1775521.1227990985</v>
      </c>
      <c r="T64" s="462">
        <f>($C$64*$G64*$I64)*(M27-$A$34)</f>
        <v>1821304.8794650019</v>
      </c>
      <c r="U64" s="462">
        <f t="shared" ref="U64:W64" si="3">($C$64*$G64*$I64)*(N27-$A$34)</f>
        <v>1868368.205749928</v>
      </c>
      <c r="V64" s="462">
        <f t="shared" si="3"/>
        <v>1916711.1016538756</v>
      </c>
      <c r="W64" s="156">
        <f t="shared" si="3"/>
        <v>1966333.5671768454</v>
      </c>
    </row>
    <row r="65" spans="1:23" s="45" customFormat="1" x14ac:dyDescent="0.3">
      <c r="A65" s="663"/>
      <c r="B65" s="661"/>
      <c r="C65" s="666"/>
      <c r="D65" s="153" t="s">
        <v>16</v>
      </c>
      <c r="E65" s="662">
        <f t="shared" ref="E65:E66" si="4">C51</f>
        <v>0.33100000000000002</v>
      </c>
      <c r="F65" s="662"/>
      <c r="G65" s="662">
        <f>D51</f>
        <v>0.123</v>
      </c>
      <c r="H65" s="662"/>
      <c r="I65" s="154">
        <f>B46*A31</f>
        <v>0.06</v>
      </c>
      <c r="J65" s="155">
        <f t="shared" ref="J65:O65" si="5">($B$64*$E$65*$I$65)*(C27-$A$34)</f>
        <v>140677.76378850779</v>
      </c>
      <c r="K65" s="155">
        <f t="shared" si="5"/>
        <v>144214.10554996424</v>
      </c>
      <c r="L65" s="155">
        <f t="shared" si="5"/>
        <v>147750.44731142069</v>
      </c>
      <c r="M65" s="155">
        <f t="shared" si="5"/>
        <v>151286.78907287712</v>
      </c>
      <c r="N65" s="155">
        <f t="shared" si="5"/>
        <v>154823.13083433357</v>
      </c>
      <c r="O65" s="155">
        <f t="shared" si="5"/>
        <v>158359.47259579005</v>
      </c>
      <c r="P65" s="155">
        <f>($C$64*$G$65*$I$65)*(I27-$A$34)</f>
        <v>58659.357174547498</v>
      </c>
      <c r="Q65" s="155">
        <f>($C$64*$G$65*$I$65)*(J27-$A$34)</f>
        <v>60298.775535509987</v>
      </c>
      <c r="R65" s="155">
        <f>($C$64*$G$65*$I$65)*(K27-$A$34)</f>
        <v>61938.193896472461</v>
      </c>
      <c r="S65" s="155">
        <f>($C$64*$G$65*$I$65)*(L27-$A$34)</f>
        <v>63577.61225743495</v>
      </c>
      <c r="T65" s="462">
        <f>($C$64*$G$65*$I$65)*(M27-$A$34)</f>
        <v>65217.030618397432</v>
      </c>
      <c r="U65" s="462">
        <f t="shared" ref="U65:W65" si="6">($C$64*$G$65*$I$65)*(N27-$A$34)</f>
        <v>66902.267629473383</v>
      </c>
      <c r="V65" s="462">
        <f t="shared" si="6"/>
        <v>68633.323290662782</v>
      </c>
      <c r="W65" s="156">
        <f t="shared" si="6"/>
        <v>70410.197601965629</v>
      </c>
    </row>
    <row r="66" spans="1:23" s="45" customFormat="1" x14ac:dyDescent="0.3">
      <c r="A66" s="663"/>
      <c r="B66" s="661"/>
      <c r="C66" s="666"/>
      <c r="D66" s="153" t="s">
        <v>176</v>
      </c>
      <c r="E66" s="662">
        <f t="shared" si="4"/>
        <v>3.7116279069767444E-2</v>
      </c>
      <c r="F66" s="662"/>
      <c r="G66" s="661">
        <f>D52</f>
        <v>1.9E-2</v>
      </c>
      <c r="H66" s="661"/>
      <c r="I66" s="154">
        <f>B45*A31</f>
        <v>0.3</v>
      </c>
      <c r="J66" s="155">
        <f t="shared" ref="J66:O66" si="7">($B$64*$E$66*$I$66)*(C27-$A$34)</f>
        <v>78873.642593430195</v>
      </c>
      <c r="K66" s="155">
        <f t="shared" si="7"/>
        <v>80856.359326123405</v>
      </c>
      <c r="L66" s="155">
        <f t="shared" si="7"/>
        <v>82839.07605881663</v>
      </c>
      <c r="M66" s="155">
        <f t="shared" si="7"/>
        <v>84821.792791509826</v>
      </c>
      <c r="N66" s="155">
        <f t="shared" si="7"/>
        <v>86804.509524203037</v>
      </c>
      <c r="O66" s="155">
        <f t="shared" si="7"/>
        <v>88787.226256896261</v>
      </c>
      <c r="P66" s="155">
        <f>($C$64*$G$66*$I$66)*(I27-$A$34)</f>
        <v>45306.007573837509</v>
      </c>
      <c r="Q66" s="155">
        <f>($C$64*$G$66*$I$66)*(J27-$A$34)</f>
        <v>46572.225007101217</v>
      </c>
      <c r="R66" s="155">
        <f>($C$64*$G$66*$I$66)*(K27-$A$34)</f>
        <v>47838.442440364917</v>
      </c>
      <c r="S66" s="155">
        <f>($C$64*$G$66*$I$66)*(L27-$A$34)</f>
        <v>49104.659873628632</v>
      </c>
      <c r="T66" s="462">
        <f>($C$64*$G$66*$I$66)*(M27-$A$34)</f>
        <v>50370.877306892333</v>
      </c>
      <c r="U66" s="462">
        <f t="shared" ref="U66:W66" si="8">($C$64*$G$66*$I$66)*(N27-$A$34)</f>
        <v>51672.483128455067</v>
      </c>
      <c r="V66" s="462">
        <f t="shared" si="8"/>
        <v>53009.477338316792</v>
      </c>
      <c r="W66" s="156">
        <f t="shared" si="8"/>
        <v>54381.859936477522</v>
      </c>
    </row>
    <row r="67" spans="1:23" s="45" customFormat="1" x14ac:dyDescent="0.3">
      <c r="A67" s="663"/>
      <c r="B67" s="661"/>
      <c r="C67" s="666"/>
      <c r="D67" s="153" t="s">
        <v>177</v>
      </c>
      <c r="E67" s="662">
        <f>C54</f>
        <v>0.22049650741997923</v>
      </c>
      <c r="F67" s="662"/>
      <c r="G67" s="661">
        <f>D54</f>
        <v>7.3999999999999955E-2</v>
      </c>
      <c r="H67" s="661"/>
      <c r="I67" s="154">
        <f>B42*A31</f>
        <v>0.06</v>
      </c>
      <c r="J67" s="155">
        <f t="shared" ref="J67:O67" si="9">($B$64*$E$67*$I$67)*(C27-$A$34)</f>
        <v>93712.856758364913</v>
      </c>
      <c r="K67" s="155">
        <f t="shared" si="9"/>
        <v>96068.599983272972</v>
      </c>
      <c r="L67" s="155">
        <f t="shared" si="9"/>
        <v>98424.343208181017</v>
      </c>
      <c r="M67" s="155">
        <f t="shared" si="9"/>
        <v>100780.08643308905</v>
      </c>
      <c r="N67" s="155">
        <f t="shared" si="9"/>
        <v>103135.82965799711</v>
      </c>
      <c r="O67" s="155">
        <f t="shared" si="9"/>
        <v>105491.57288290518</v>
      </c>
      <c r="P67" s="155">
        <f>($C$64*$G$67*$I$67)*(I27-$A$34)</f>
        <v>35290.995373304977</v>
      </c>
      <c r="Q67" s="155">
        <f>($C$64*$G$67*$I$67)*(J27-$A$34)</f>
        <v>36277.312110794606</v>
      </c>
      <c r="R67" s="155">
        <f>($C$64*$G$67*$I$67)*(K27-$A$34)</f>
        <v>37263.628848284228</v>
      </c>
      <c r="S67" s="155">
        <f>($C$64*$G$67*$I$67)*(L27-$A$34)</f>
        <v>38249.94558577385</v>
      </c>
      <c r="T67" s="462">
        <f>($C$64*$G$67*$I$67)*(M27-$A$34)</f>
        <v>39236.262323263472</v>
      </c>
      <c r="U67" s="462">
        <f t="shared" ref="U67:W67" si="10">($C$64*$G$67*$I$67)*(N27-$A$34)</f>
        <v>40250.144752691282</v>
      </c>
      <c r="V67" s="462">
        <f t="shared" si="10"/>
        <v>41291.592874057256</v>
      </c>
      <c r="W67" s="156">
        <f t="shared" si="10"/>
        <v>42360.606687361411</v>
      </c>
    </row>
    <row r="68" spans="1:23" s="49" customFormat="1" ht="108" customHeight="1" x14ac:dyDescent="0.3">
      <c r="A68" s="668" t="s">
        <v>13</v>
      </c>
      <c r="B68" s="656" t="s">
        <v>110</v>
      </c>
      <c r="C68" s="656" t="s">
        <v>111</v>
      </c>
      <c r="D68" s="656" t="s">
        <v>14</v>
      </c>
      <c r="E68" s="656" t="s">
        <v>205</v>
      </c>
      <c r="F68" s="656" t="s">
        <v>206</v>
      </c>
      <c r="G68" s="656" t="s">
        <v>436</v>
      </c>
      <c r="H68" s="656" t="s">
        <v>437</v>
      </c>
      <c r="I68" s="656" t="s">
        <v>103</v>
      </c>
      <c r="J68" s="653" t="s">
        <v>62</v>
      </c>
      <c r="K68" s="654"/>
      <c r="L68" s="654"/>
      <c r="M68" s="654"/>
      <c r="N68" s="654"/>
      <c r="O68" s="654"/>
      <c r="P68" s="654"/>
      <c r="Q68" s="654"/>
      <c r="R68" s="654"/>
      <c r="S68" s="654"/>
      <c r="T68" s="654"/>
      <c r="U68" s="654"/>
      <c r="V68" s="654"/>
      <c r="W68" s="655"/>
    </row>
    <row r="69" spans="1:23" s="49" customFormat="1" x14ac:dyDescent="0.3">
      <c r="A69" s="668"/>
      <c r="B69" s="656"/>
      <c r="C69" s="656"/>
      <c r="D69" s="656"/>
      <c r="E69" s="656"/>
      <c r="F69" s="656"/>
      <c r="G69" s="656"/>
      <c r="H69" s="656"/>
      <c r="I69" s="656"/>
      <c r="J69" s="501">
        <v>2005</v>
      </c>
      <c r="K69" s="501">
        <v>2006</v>
      </c>
      <c r="L69" s="501">
        <v>2007</v>
      </c>
      <c r="M69" s="501">
        <v>2008</v>
      </c>
      <c r="N69" s="501">
        <v>2009</v>
      </c>
      <c r="O69" s="501">
        <v>2010</v>
      </c>
      <c r="P69" s="501">
        <v>2011</v>
      </c>
      <c r="Q69" s="501">
        <v>2012</v>
      </c>
      <c r="R69" s="501">
        <v>2013</v>
      </c>
      <c r="S69" s="501">
        <v>2014</v>
      </c>
      <c r="T69" s="513">
        <v>2015</v>
      </c>
      <c r="U69" s="513">
        <v>2016</v>
      </c>
      <c r="V69" s="513">
        <v>2017</v>
      </c>
      <c r="W69" s="452">
        <v>2018</v>
      </c>
    </row>
    <row r="70" spans="1:23" s="45" customFormat="1" ht="31.2" x14ac:dyDescent="0.3">
      <c r="A70" s="663" t="s">
        <v>109</v>
      </c>
      <c r="B70" s="661">
        <f>B58</f>
        <v>0.19583693789346487</v>
      </c>
      <c r="C70" s="666">
        <f>C58</f>
        <v>0.20069844203810794</v>
      </c>
      <c r="D70" s="153" t="s">
        <v>63</v>
      </c>
      <c r="E70" s="167">
        <f>C53*'STP status'!E28</f>
        <v>5.0898673100120626E-2</v>
      </c>
      <c r="F70" s="490">
        <f>C53*'STP status'!H28</f>
        <v>5.0898673100120626E-2</v>
      </c>
      <c r="G70" s="472">
        <f>D53*'STP status'!K28</f>
        <v>9.7000000000000003E-2</v>
      </c>
      <c r="H70" s="472">
        <f>D53*'STP status'!N28</f>
        <v>9.7000000000000003E-2</v>
      </c>
      <c r="I70" s="154">
        <f>B41*A31</f>
        <v>0.3</v>
      </c>
      <c r="J70" s="155">
        <f>($B$70*$E$70*$I$70)*(C23-$A$34)</f>
        <v>7250.6646739960852</v>
      </c>
      <c r="K70" s="155">
        <f>($B$70*$E$70*$I$70)*(D23-$A$34)</f>
        <v>7432.9310648915034</v>
      </c>
      <c r="L70" s="155">
        <f>($B$70*$E$70*$I$70)*(E23-$A$34)</f>
        <v>7615.1974557869216</v>
      </c>
      <c r="M70" s="155">
        <f>($B$70*$F$70*$I$70)*(F23-$A$34)</f>
        <v>7797.463846682338</v>
      </c>
      <c r="N70" s="155">
        <f>($B$70*$F$70*$I$70)*(G23-$A$34)</f>
        <v>7979.7302375777563</v>
      </c>
      <c r="O70" s="155">
        <f>($B$70*$F$70*$I$70)*(H23-$A$34)</f>
        <v>8161.9966284731754</v>
      </c>
      <c r="P70" s="155">
        <f>($C$70*$G$70*$I$70)*(I23-$A$34)</f>
        <v>31057.602236859373</v>
      </c>
      <c r="Q70" s="155">
        <f>($C$70*$G$70*$I$70)*(J23-$A$34)</f>
        <v>31925.603623288989</v>
      </c>
      <c r="R70" s="155">
        <f>($C$70*$G$70*$I$70)*(K23-$A$34)</f>
        <v>32793.605009718587</v>
      </c>
      <c r="S70" s="155">
        <f>($C$70*$G$70*$I$70)*(L23-$A$34)</f>
        <v>33661.6063961482</v>
      </c>
      <c r="T70" s="462">
        <f>($C$70*$G$70*$I$70)*(M23-$A$34)</f>
        <v>34529.607782577812</v>
      </c>
      <c r="U70" s="462">
        <f>($C$70*$H$70*$I$70)*(N23-$A$34)</f>
        <v>35421.868170107948</v>
      </c>
      <c r="V70" s="462">
        <f t="shared" ref="V70:W70" si="11">($C$70*$H$70*$I$70)*(O23-$A$34)</f>
        <v>36338.387558738606</v>
      </c>
      <c r="W70" s="156">
        <f t="shared" si="11"/>
        <v>37279.165948469788</v>
      </c>
    </row>
    <row r="71" spans="1:23" s="45" customFormat="1" ht="31.2" x14ac:dyDescent="0.3">
      <c r="A71" s="663"/>
      <c r="B71" s="661"/>
      <c r="C71" s="666"/>
      <c r="D71" s="153" t="s">
        <v>64</v>
      </c>
      <c r="E71" s="165">
        <f>(C53-E70)*'STP status'!D28</f>
        <v>0</v>
      </c>
      <c r="F71" s="477">
        <f>(C53-F70)*'STP status'!G28</f>
        <v>0</v>
      </c>
      <c r="G71" s="479">
        <f>(D53-G70)*'STP status'!J28</f>
        <v>0</v>
      </c>
      <c r="H71" s="464">
        <f>(D53-H70)*'STP status'!M28</f>
        <v>0</v>
      </c>
      <c r="I71" s="154">
        <f>B38*A31</f>
        <v>0.48</v>
      </c>
      <c r="J71" s="155">
        <f>($B$70*$E$71*$I$71)*(C23-$A$34)</f>
        <v>0</v>
      </c>
      <c r="K71" s="155">
        <f>($B$70*$E$71*$I$71)*(D23-$A$34)</f>
        <v>0</v>
      </c>
      <c r="L71" s="155">
        <f>($B$70*$E$71*$I$71)*(E23-$A$34)</f>
        <v>0</v>
      </c>
      <c r="M71" s="155">
        <f>($B$70*$F$71*$I$71)*(F23-$A$34)</f>
        <v>0</v>
      </c>
      <c r="N71" s="155">
        <f>($B$70*$F$71*$I$71)*(G23-$A$34)</f>
        <v>0</v>
      </c>
      <c r="O71" s="155">
        <f>($B$70*$F$71*$I$71)*(H23-$A$34)</f>
        <v>0</v>
      </c>
      <c r="P71" s="155">
        <f>($C$70*$G$71*$I$71)*(I23-$A$34)</f>
        <v>0</v>
      </c>
      <c r="Q71" s="155">
        <f>($C$70*$G$71*$I$71)*(J23-$A$34)</f>
        <v>0</v>
      </c>
      <c r="R71" s="155">
        <f>($C$70*$G$71*$I$71)*(K23-$A$34)</f>
        <v>0</v>
      </c>
      <c r="S71" s="155">
        <f>($C$70*$G$71*$I$71)*(L23-$A$34)</f>
        <v>0</v>
      </c>
      <c r="T71" s="462">
        <f>($C$70*$G$71*$I$71)*(M23-$A$34)</f>
        <v>0</v>
      </c>
      <c r="U71" s="462">
        <f>($C$70*$H$71*$I$71)*(N23-$A$34)</f>
        <v>0</v>
      </c>
      <c r="V71" s="462">
        <f t="shared" ref="V71:W71" si="12">($C$70*$H$71*$I$71)*(O23-$A$34)</f>
        <v>0</v>
      </c>
      <c r="W71" s="156">
        <f t="shared" si="12"/>
        <v>0</v>
      </c>
    </row>
    <row r="72" spans="1:23" s="45" customFormat="1" ht="31.8" thickBot="1" x14ac:dyDescent="0.35">
      <c r="A72" s="664"/>
      <c r="B72" s="665"/>
      <c r="C72" s="667"/>
      <c r="D72" s="159" t="s">
        <v>105</v>
      </c>
      <c r="E72" s="164">
        <f>(C53-E70)*'STP status'!C28</f>
        <v>0</v>
      </c>
      <c r="F72" s="478">
        <f>(C53-F70)*'STP status'!F28</f>
        <v>0</v>
      </c>
      <c r="G72" s="480">
        <f>(D53-G70)*'STP status'!I28</f>
        <v>0</v>
      </c>
      <c r="H72" s="481">
        <f>(D53-H70)*'STP status'!L28</f>
        <v>0</v>
      </c>
      <c r="I72" s="160">
        <f>B39*A31</f>
        <v>0.18</v>
      </c>
      <c r="J72" s="161">
        <f>($B$70*$E$72*$I$72)*(C23-$A$34)</f>
        <v>0</v>
      </c>
      <c r="K72" s="161">
        <f>($B$70*$E$72*$I$72)*(D23-$A$34)</f>
        <v>0</v>
      </c>
      <c r="L72" s="161">
        <f>($B$70*$E$72*$I$72)*(E23-$A$34)</f>
        <v>0</v>
      </c>
      <c r="M72" s="161">
        <f>($B$70*$F$72*$I$72)*(F23-$A$34)</f>
        <v>0</v>
      </c>
      <c r="N72" s="161">
        <f>($B$70*$F$72*$I$72)*(G23-$A$34)</f>
        <v>0</v>
      </c>
      <c r="O72" s="161">
        <f>($B$70*$F$72*$I$72)*(H23-$A$34)</f>
        <v>0</v>
      </c>
      <c r="P72" s="161">
        <f>($C$70*$G$72*$I$72)*(I23-$A$34)</f>
        <v>0</v>
      </c>
      <c r="Q72" s="161">
        <f>($C$70*$G$72*$I$72)*(J23-$A$34)</f>
        <v>0</v>
      </c>
      <c r="R72" s="161">
        <f>($C$70*$G$72*$I$72)*(K23-$A$34)</f>
        <v>0</v>
      </c>
      <c r="S72" s="161">
        <f>($C$70*$G$72*$I$72)*(L23-$A$34)</f>
        <v>0</v>
      </c>
      <c r="T72" s="463">
        <f>($C$70*$G$72*$I$72)*(M23-$A$34)</f>
        <v>0</v>
      </c>
      <c r="U72" s="463">
        <f>($C$70*$H$72*$I$72)*(N23-$A$34)</f>
        <v>0</v>
      </c>
      <c r="V72" s="463">
        <f t="shared" ref="V72:W72" si="13">($C$70*$H$72*$I$72)*(O23-$A$34)</f>
        <v>0</v>
      </c>
      <c r="W72" s="162">
        <f t="shared" si="13"/>
        <v>0</v>
      </c>
    </row>
    <row r="73" spans="1:23" s="45" customFormat="1" x14ac:dyDescent="0.3">
      <c r="A73" s="131"/>
      <c r="B73" s="47"/>
      <c r="C73" s="47"/>
      <c r="D73" s="47"/>
      <c r="E73" s="324"/>
      <c r="F73" s="48"/>
      <c r="G73" s="48"/>
      <c r="H73" s="476"/>
      <c r="I73" s="48"/>
      <c r="J73" s="48"/>
      <c r="K73" s="48"/>
    </row>
    <row r="74" spans="1:23" s="114" customFormat="1" x14ac:dyDescent="0.3">
      <c r="A74" s="68"/>
      <c r="B74" s="56"/>
      <c r="C74" s="56"/>
      <c r="D74" s="56"/>
      <c r="E74" s="56"/>
      <c r="F74" s="113"/>
      <c r="G74" s="113"/>
      <c r="H74" s="113"/>
      <c r="I74" s="113"/>
      <c r="J74" s="113"/>
      <c r="K74" s="113"/>
    </row>
    <row r="75" spans="1:23" ht="47.25" customHeight="1" x14ac:dyDescent="0.3">
      <c r="A75" s="656" t="s">
        <v>357</v>
      </c>
      <c r="B75" s="656"/>
      <c r="C75" s="392">
        <v>2005</v>
      </c>
      <c r="D75" s="392">
        <v>2006</v>
      </c>
      <c r="E75" s="501">
        <v>2007</v>
      </c>
      <c r="F75" s="501">
        <v>2008</v>
      </c>
      <c r="G75" s="501">
        <v>2009</v>
      </c>
      <c r="H75" s="501">
        <v>2010</v>
      </c>
      <c r="I75" s="501">
        <v>2011</v>
      </c>
      <c r="J75" s="501">
        <v>2012</v>
      </c>
      <c r="K75" s="501">
        <v>2013</v>
      </c>
      <c r="L75" s="501">
        <v>2014</v>
      </c>
      <c r="M75" s="501">
        <v>2015</v>
      </c>
      <c r="N75" s="513">
        <v>2016</v>
      </c>
      <c r="O75" s="513">
        <v>2017</v>
      </c>
      <c r="P75" s="501">
        <v>2018</v>
      </c>
    </row>
    <row r="76" spans="1:23" x14ac:dyDescent="0.3">
      <c r="A76" s="393"/>
      <c r="B76" s="394"/>
      <c r="C76" s="395">
        <f t="shared" ref="C76:L76" si="14">(SUM(J64:J67)+SUM(J70:J72))/10^3</f>
        <v>1086.5681262475405</v>
      </c>
      <c r="D76" s="395">
        <f t="shared" si="14"/>
        <v>1113.8821532695606</v>
      </c>
      <c r="E76" s="395">
        <f t="shared" si="14"/>
        <v>1141.1961802915807</v>
      </c>
      <c r="F76" s="395">
        <f t="shared" si="14"/>
        <v>1168.5102073136006</v>
      </c>
      <c r="G76" s="395">
        <f t="shared" si="14"/>
        <v>1195.8242343356208</v>
      </c>
      <c r="H76" s="395">
        <f t="shared" si="14"/>
        <v>1223.1382613576411</v>
      </c>
      <c r="I76" s="395">
        <f t="shared" si="14"/>
        <v>1808.483815159937</v>
      </c>
      <c r="J76" s="395">
        <f t="shared" si="14"/>
        <v>1859.0275257439862</v>
      </c>
      <c r="K76" s="395">
        <f t="shared" si="14"/>
        <v>1909.5712363280352</v>
      </c>
      <c r="L76" s="395">
        <f t="shared" si="14"/>
        <v>1960.114946912084</v>
      </c>
      <c r="M76" s="395">
        <f>(SUM(T64:T67)+SUM(T70:T72))/10^3</f>
        <v>2010.6586574961332</v>
      </c>
      <c r="N76" s="395">
        <f t="shared" ref="N76:P76" si="15">(SUM(U64:U67)+SUM(U70:U72))/10^3</f>
        <v>2062.6149694306555</v>
      </c>
      <c r="O76" s="395">
        <f t="shared" si="15"/>
        <v>2115.9838827156514</v>
      </c>
      <c r="P76" s="395">
        <f t="shared" si="15"/>
        <v>2170.7653973511196</v>
      </c>
    </row>
    <row r="77" spans="1:23" x14ac:dyDescent="0.3">
      <c r="A77" s="68"/>
      <c r="B77" s="69"/>
      <c r="C77" s="410"/>
      <c r="D77" s="69"/>
      <c r="E77" s="120"/>
      <c r="F77" s="121"/>
      <c r="G77" s="121"/>
      <c r="H77" s="121"/>
      <c r="I77" s="121"/>
      <c r="J77" s="121"/>
    </row>
    <row r="78" spans="1:23" ht="47.25" customHeight="1" x14ac:dyDescent="0.3">
      <c r="A78" s="656" t="s">
        <v>112</v>
      </c>
      <c r="B78" s="656"/>
      <c r="C78" s="392">
        <v>2005</v>
      </c>
      <c r="D78" s="392">
        <v>2006</v>
      </c>
      <c r="E78" s="501">
        <v>2007</v>
      </c>
      <c r="F78" s="501">
        <v>2008</v>
      </c>
      <c r="G78" s="501">
        <v>2009</v>
      </c>
      <c r="H78" s="501">
        <v>2010</v>
      </c>
      <c r="I78" s="501">
        <v>2011</v>
      </c>
      <c r="J78" s="501">
        <v>2012</v>
      </c>
      <c r="K78" s="501">
        <v>2013</v>
      </c>
      <c r="L78" s="501">
        <v>2014</v>
      </c>
      <c r="M78" s="501">
        <v>2015</v>
      </c>
      <c r="N78" s="513">
        <v>2016</v>
      </c>
      <c r="O78" s="513">
        <v>2017</v>
      </c>
      <c r="P78" s="513">
        <v>2018</v>
      </c>
      <c r="Q78" s="485"/>
    </row>
    <row r="79" spans="1:23" x14ac:dyDescent="0.3">
      <c r="A79" s="393"/>
      <c r="B79" s="394"/>
      <c r="C79" s="395">
        <f t="shared" ref="C79:P79" si="16">C76*21</f>
        <v>22817.930651198349</v>
      </c>
      <c r="D79" s="395">
        <f t="shared" si="16"/>
        <v>23391.525218660772</v>
      </c>
      <c r="E79" s="395">
        <f t="shared" si="16"/>
        <v>23965.119786123196</v>
      </c>
      <c r="F79" s="395">
        <f t="shared" si="16"/>
        <v>24538.714353585612</v>
      </c>
      <c r="G79" s="395">
        <f t="shared" si="16"/>
        <v>25112.308921048036</v>
      </c>
      <c r="H79" s="395">
        <f t="shared" si="16"/>
        <v>25685.903488510463</v>
      </c>
      <c r="I79" s="395">
        <f t="shared" si="16"/>
        <v>37978.160118358675</v>
      </c>
      <c r="J79" s="395">
        <f t="shared" si="16"/>
        <v>39039.57804062371</v>
      </c>
      <c r="K79" s="395">
        <f t="shared" si="16"/>
        <v>40100.995962888737</v>
      </c>
      <c r="L79" s="395">
        <f t="shared" si="16"/>
        <v>41162.413885153765</v>
      </c>
      <c r="M79" s="395">
        <f>M76*21</f>
        <v>42223.831807418799</v>
      </c>
      <c r="N79" s="395">
        <f t="shared" si="16"/>
        <v>43314.914358043767</v>
      </c>
      <c r="O79" s="395">
        <f t="shared" si="16"/>
        <v>44435.661537028682</v>
      </c>
      <c r="P79" s="395">
        <f t="shared" si="16"/>
        <v>45586.073344373515</v>
      </c>
    </row>
    <row r="80" spans="1:23" x14ac:dyDescent="0.3">
      <c r="F80" s="123"/>
    </row>
    <row r="81" spans="2:6" x14ac:dyDescent="0.3">
      <c r="B81" s="57"/>
      <c r="C81" s="367"/>
      <c r="D81" s="57"/>
      <c r="E81" s="57"/>
    </row>
    <row r="82" spans="2:6" x14ac:dyDescent="0.3">
      <c r="B82" s="57"/>
      <c r="C82" s="124"/>
      <c r="D82" s="124"/>
      <c r="E82" s="124"/>
      <c r="F82" s="123"/>
    </row>
    <row r="83" spans="2:6" x14ac:dyDescent="0.3">
      <c r="B83" s="57"/>
      <c r="C83" s="124"/>
      <c r="D83" s="124"/>
      <c r="E83" s="124"/>
    </row>
  </sheetData>
  <mergeCells count="38">
    <mergeCell ref="A33:B33"/>
    <mergeCell ref="A48:D48"/>
    <mergeCell ref="A50:A54"/>
    <mergeCell ref="A61:B61"/>
    <mergeCell ref="A62:A63"/>
    <mergeCell ref="B62:B63"/>
    <mergeCell ref="C62:C63"/>
    <mergeCell ref="D62:D63"/>
    <mergeCell ref="E62:F63"/>
    <mergeCell ref="G62:H63"/>
    <mergeCell ref="I62:I63"/>
    <mergeCell ref="J62:W62"/>
    <mergeCell ref="A64:A67"/>
    <mergeCell ref="B64:B67"/>
    <mergeCell ref="C64:C67"/>
    <mergeCell ref="E64:F64"/>
    <mergeCell ref="G64:H64"/>
    <mergeCell ref="E65:F65"/>
    <mergeCell ref="G65:H65"/>
    <mergeCell ref="E66:F66"/>
    <mergeCell ref="G66:H66"/>
    <mergeCell ref="E67:F67"/>
    <mergeCell ref="G67:H67"/>
    <mergeCell ref="I68:I69"/>
    <mergeCell ref="J68:W68"/>
    <mergeCell ref="A70:A72"/>
    <mergeCell ref="B70:B72"/>
    <mergeCell ref="C70:C72"/>
    <mergeCell ref="A68:A69"/>
    <mergeCell ref="B68:B69"/>
    <mergeCell ref="C68:C69"/>
    <mergeCell ref="D68:D69"/>
    <mergeCell ref="E68:E69"/>
    <mergeCell ref="A75:B75"/>
    <mergeCell ref="A78:B78"/>
    <mergeCell ref="F68:F69"/>
    <mergeCell ref="G68:G69"/>
    <mergeCell ref="H68:H69"/>
  </mergeCells>
  <pageMargins left="0.25" right="0.25" top="0.75" bottom="0.75" header="0.3" footer="0.3"/>
  <pageSetup paperSize="9" scale="35" fitToHeight="0" orientation="landscape" horizontalDpi="4294967293" verticalDpi="4294967293"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45">
    <tabColor rgb="FFFFC000"/>
    <pageSetUpPr fitToPage="1"/>
  </sheetPr>
  <dimension ref="A1:X48"/>
  <sheetViews>
    <sheetView topLeftCell="J1" zoomScaleNormal="100" zoomScalePageLayoutView="80" workbookViewId="0">
      <selection activeCell="N2" sqref="N2:P2"/>
    </sheetView>
  </sheetViews>
  <sheetFormatPr defaultColWidth="8.6640625" defaultRowHeight="15.6" x14ac:dyDescent="0.3"/>
  <cols>
    <col min="1" max="1" width="45.44140625" style="353" customWidth="1"/>
    <col min="2" max="4" width="19.6640625" style="122" customWidth="1"/>
    <col min="5" max="5" width="25.6640625" style="57" customWidth="1"/>
    <col min="6" max="6" width="24.33203125" style="57" customWidth="1"/>
    <col min="7" max="7" width="23" style="57" customWidth="1"/>
    <col min="8" max="8" width="22.33203125" style="57" customWidth="1"/>
    <col min="9" max="9" width="21.6640625" style="57" customWidth="1"/>
    <col min="10" max="10" width="21.33203125" style="57" customWidth="1"/>
    <col min="11" max="11" width="21.44140625" style="57" customWidth="1"/>
    <col min="12" max="12" width="20.6640625" style="57" customWidth="1"/>
    <col min="13" max="13" width="21.6640625" style="57" customWidth="1"/>
    <col min="14" max="14" width="20.88671875" style="57" customWidth="1"/>
    <col min="15" max="15" width="21.109375" style="57" customWidth="1"/>
    <col min="16" max="16" width="20.44140625" style="57" customWidth="1"/>
    <col min="17" max="191" width="8.6640625" style="57"/>
    <col min="192" max="192" width="43.44140625" style="57" customWidth="1"/>
    <col min="193" max="199" width="18.6640625" style="57" customWidth="1"/>
    <col min="200" max="200" width="15.44140625" style="57" customWidth="1"/>
    <col min="201" max="201" width="12.33203125" style="57" customWidth="1"/>
    <col min="202" max="202" width="14.33203125" style="57" customWidth="1"/>
    <col min="203" max="203" width="12.33203125" style="57" customWidth="1"/>
    <col min="204" max="204" width="12.6640625" style="57" customWidth="1"/>
    <col min="205" max="206" width="12.44140625" style="57" customWidth="1"/>
    <col min="207" max="207" width="12.33203125" style="57" customWidth="1"/>
    <col min="208" max="213" width="11.44140625" style="57" bestFit="1" customWidth="1"/>
    <col min="214" max="214" width="13.6640625" style="57" bestFit="1" customWidth="1"/>
    <col min="215" max="219" width="11.44140625" style="57" bestFit="1" customWidth="1"/>
    <col min="220" max="220" width="11.6640625" style="57" customWidth="1"/>
    <col min="221" max="221" width="13.44140625" style="57" bestFit="1" customWidth="1"/>
    <col min="222" max="223" width="11.44140625" style="57" bestFit="1" customWidth="1"/>
    <col min="224" max="224" width="13.6640625" style="57" bestFit="1" customWidth="1"/>
    <col min="225" max="230" width="11.44140625" style="57" bestFit="1" customWidth="1"/>
    <col min="231" max="233" width="11.33203125" style="57" bestFit="1" customWidth="1"/>
    <col min="234" max="234" width="13.6640625" style="57" bestFit="1" customWidth="1"/>
    <col min="235" max="239" width="11.33203125" style="57" bestFit="1" customWidth="1"/>
    <col min="240" max="240" width="13.44140625" style="57" customWidth="1"/>
    <col min="241" max="241" width="11.33203125" style="57" bestFit="1" customWidth="1"/>
    <col min="242" max="242" width="15.33203125" style="57" customWidth="1"/>
    <col min="243" max="243" width="13.33203125" style="57" customWidth="1"/>
    <col min="244" max="244" width="15.6640625" style="57" customWidth="1"/>
    <col min="245" max="245" width="14.6640625" style="57" customWidth="1"/>
    <col min="246" max="246" width="19.33203125" style="57" customWidth="1"/>
    <col min="247" max="247" width="14" style="57" customWidth="1"/>
    <col min="248" max="248" width="15.6640625" style="57" customWidth="1"/>
    <col min="249" max="249" width="17" style="57" customWidth="1"/>
    <col min="250" max="250" width="16.33203125" style="57" customWidth="1"/>
    <col min="251" max="251" width="17.33203125" style="57" customWidth="1"/>
    <col min="252" max="253" width="8.6640625" style="57"/>
    <col min="254" max="254" width="13.6640625" style="57" bestFit="1" customWidth="1"/>
    <col min="255" max="16384" width="8.6640625" style="57"/>
  </cols>
  <sheetData>
    <row r="1" spans="1:24" x14ac:dyDescent="0.3">
      <c r="A1" s="325"/>
      <c r="B1" s="56"/>
      <c r="C1" s="56"/>
      <c r="D1" s="56"/>
      <c r="E1" s="55"/>
      <c r="F1" s="55"/>
      <c r="G1" s="55"/>
      <c r="H1" s="326"/>
      <c r="I1" s="327"/>
      <c r="J1" s="55"/>
    </row>
    <row r="2" spans="1:24" s="63" customFormat="1" x14ac:dyDescent="0.3">
      <c r="A2" s="297" t="s">
        <v>44</v>
      </c>
      <c r="B2" s="59" t="s">
        <v>157</v>
      </c>
      <c r="C2" s="60">
        <v>2005</v>
      </c>
      <c r="D2" s="60">
        <v>2006</v>
      </c>
      <c r="E2" s="60">
        <v>2007</v>
      </c>
      <c r="F2" s="60">
        <v>2008</v>
      </c>
      <c r="G2" s="60">
        <v>2009</v>
      </c>
      <c r="H2" s="60">
        <v>2010</v>
      </c>
      <c r="I2" s="60">
        <v>2011</v>
      </c>
      <c r="J2" s="60">
        <v>2012</v>
      </c>
      <c r="K2" s="60">
        <v>2013</v>
      </c>
      <c r="L2" s="60">
        <v>2014</v>
      </c>
      <c r="M2" s="60">
        <v>2015</v>
      </c>
      <c r="N2" s="60">
        <v>2016</v>
      </c>
      <c r="O2" s="60">
        <v>2017</v>
      </c>
      <c r="P2" s="61">
        <v>2018</v>
      </c>
    </row>
    <row r="3" spans="1:24" s="66" customFormat="1" x14ac:dyDescent="0.3">
      <c r="A3" s="328"/>
      <c r="B3" s="65"/>
      <c r="C3" s="329">
        <f>'Urban population'!G26</f>
        <v>510646.60000000009</v>
      </c>
      <c r="D3" s="329">
        <f>'Urban population'!H26</f>
        <v>524780.50000000012</v>
      </c>
      <c r="E3" s="329">
        <f>'Urban population'!I26</f>
        <v>538914.40000000014</v>
      </c>
      <c r="F3" s="329">
        <f>'Urban population'!J26</f>
        <v>553048.30000000016</v>
      </c>
      <c r="G3" s="329">
        <f>'Urban population'!K26</f>
        <v>567182.20000000019</v>
      </c>
      <c r="H3" s="329">
        <f>'Urban population'!L26</f>
        <v>581316.10000000021</v>
      </c>
      <c r="I3" s="329">
        <f>'Urban population'!M26</f>
        <v>595450</v>
      </c>
      <c r="J3" s="329">
        <f>'Urban population'!N26</f>
        <v>613982.98148470302</v>
      </c>
      <c r="K3" s="329">
        <f>'Urban population'!O26</f>
        <v>632515.96296940604</v>
      </c>
      <c r="L3" s="329">
        <f>'Urban population'!P26</f>
        <v>651048.94445410906</v>
      </c>
      <c r="M3" s="329">
        <f>'Urban population'!Q26</f>
        <v>669581.92593881208</v>
      </c>
      <c r="N3" s="329">
        <f>'Urban population'!R26</f>
        <v>688114.90742351511</v>
      </c>
      <c r="O3" s="329">
        <f>'Urban population'!S26</f>
        <v>706647.88890821813</v>
      </c>
      <c r="P3" s="329">
        <f>'Urban population'!T26</f>
        <v>725180.87039292115</v>
      </c>
      <c r="Q3" s="494"/>
    </row>
    <row r="4" spans="1:24" s="66" customFormat="1" x14ac:dyDescent="0.3">
      <c r="A4" s="331"/>
      <c r="B4" s="69"/>
      <c r="D4" s="69"/>
      <c r="E4" s="67"/>
      <c r="F4" s="67"/>
      <c r="G4" s="67"/>
      <c r="H4" s="67"/>
      <c r="I4" s="67"/>
      <c r="J4" s="332"/>
      <c r="N4" s="380"/>
    </row>
    <row r="5" spans="1:24" s="66" customFormat="1" x14ac:dyDescent="0.3">
      <c r="A5" s="331"/>
      <c r="B5" s="69"/>
      <c r="C5" s="69"/>
      <c r="D5" s="69"/>
      <c r="E5" s="70"/>
      <c r="F5" s="70"/>
      <c r="G5" s="70"/>
      <c r="H5" s="70"/>
      <c r="I5" s="333"/>
      <c r="J5" s="70"/>
      <c r="N5" s="380"/>
    </row>
    <row r="6" spans="1:24" s="66" customFormat="1" x14ac:dyDescent="0.3">
      <c r="A6" s="297" t="s">
        <v>45</v>
      </c>
      <c r="B6" s="59" t="s">
        <v>46</v>
      </c>
      <c r="C6" s="60">
        <v>2005</v>
      </c>
      <c r="D6" s="60">
        <v>2006</v>
      </c>
      <c r="E6" s="60">
        <v>2007</v>
      </c>
      <c r="F6" s="60">
        <v>2008</v>
      </c>
      <c r="G6" s="60">
        <v>2009</v>
      </c>
      <c r="H6" s="60">
        <v>2010</v>
      </c>
      <c r="I6" s="60">
        <v>2011</v>
      </c>
      <c r="J6" s="60">
        <v>2012</v>
      </c>
      <c r="K6" s="60">
        <v>2013</v>
      </c>
      <c r="L6" s="60">
        <v>2014</v>
      </c>
      <c r="M6" s="60">
        <v>2015</v>
      </c>
      <c r="N6" s="60">
        <v>2016</v>
      </c>
      <c r="O6" s="60">
        <v>2017</v>
      </c>
      <c r="P6" s="61">
        <v>2018</v>
      </c>
    </row>
    <row r="7" spans="1:24" s="66" customFormat="1" x14ac:dyDescent="0.3">
      <c r="A7" s="328"/>
      <c r="B7" s="65"/>
      <c r="C7" s="313">
        <f>'Protein intake'!$B$30/1000*365</f>
        <v>18.469000000000001</v>
      </c>
      <c r="D7" s="313">
        <f>'Protein intake'!$B$30/1000*365</f>
        <v>18.469000000000001</v>
      </c>
      <c r="E7" s="313">
        <f>'Protein intake'!$B$30/1000*365</f>
        <v>18.469000000000001</v>
      </c>
      <c r="F7" s="313">
        <f>'Protein intake'!$B$30/1000*365</f>
        <v>18.469000000000001</v>
      </c>
      <c r="G7" s="313">
        <f>'Protein intake'!$F$30/1000*365</f>
        <v>15.567250000000003</v>
      </c>
      <c r="H7" s="313">
        <f>'Protein intake'!$F$30/1000*365</f>
        <v>15.567250000000003</v>
      </c>
      <c r="I7" s="313">
        <f>'Protein intake'!$L$30/1000*365</f>
        <v>17.465250000000001</v>
      </c>
      <c r="J7" s="313">
        <f>'Protein intake'!$L$30/1000*365</f>
        <v>17.465250000000001</v>
      </c>
      <c r="K7" s="313">
        <f>'Protein intake'!$L$30/1000*365</f>
        <v>17.465250000000001</v>
      </c>
      <c r="L7" s="313">
        <f>'Protein intake'!$L$30/1000*365</f>
        <v>17.465250000000001</v>
      </c>
      <c r="M7" s="313">
        <f>'Protein intake'!$L$30/1000*365</f>
        <v>17.465250000000001</v>
      </c>
      <c r="N7" s="313">
        <f>'Protein intake'!$L$30/1000*365</f>
        <v>17.465250000000001</v>
      </c>
      <c r="O7" s="313">
        <f>'Protein intake'!$L$30/1000*365</f>
        <v>17.465250000000001</v>
      </c>
      <c r="P7" s="313">
        <f>'Protein intake'!$L$30/1000*365</f>
        <v>17.465250000000001</v>
      </c>
      <c r="Q7" s="494"/>
    </row>
    <row r="8" spans="1:24" s="66" customFormat="1" x14ac:dyDescent="0.3">
      <c r="A8" s="331"/>
      <c r="B8" s="69"/>
      <c r="C8" s="335"/>
      <c r="D8" s="69"/>
      <c r="E8" s="75"/>
      <c r="F8" s="75"/>
      <c r="G8" s="75"/>
      <c r="H8" s="75"/>
      <c r="I8" s="75"/>
      <c r="J8" s="75"/>
      <c r="N8" s="380"/>
    </row>
    <row r="9" spans="1:24" s="66" customFormat="1" x14ac:dyDescent="0.3">
      <c r="A9" s="331"/>
      <c r="B9" s="76"/>
      <c r="C9" s="76"/>
      <c r="D9" s="76"/>
      <c r="E9" s="70"/>
      <c r="F9" s="70"/>
      <c r="G9" s="70"/>
      <c r="H9" s="70"/>
      <c r="I9" s="70"/>
      <c r="J9" s="70"/>
      <c r="N9" s="380"/>
    </row>
    <row r="10" spans="1:24" s="63" customFormat="1" ht="30" customHeight="1" x14ac:dyDescent="0.3">
      <c r="A10" s="297" t="s">
        <v>335</v>
      </c>
      <c r="B10" s="59"/>
      <c r="C10" s="60">
        <v>2005</v>
      </c>
      <c r="D10" s="60">
        <v>2006</v>
      </c>
      <c r="E10" s="60">
        <v>2007</v>
      </c>
      <c r="F10" s="60">
        <v>2008</v>
      </c>
      <c r="G10" s="60">
        <v>2009</v>
      </c>
      <c r="H10" s="60">
        <v>2010</v>
      </c>
      <c r="I10" s="60">
        <v>2011</v>
      </c>
      <c r="J10" s="60">
        <v>2012</v>
      </c>
      <c r="K10" s="60">
        <v>2013</v>
      </c>
      <c r="L10" s="60">
        <v>2014</v>
      </c>
      <c r="M10" s="60">
        <v>2015</v>
      </c>
      <c r="N10" s="60">
        <v>2016</v>
      </c>
      <c r="O10" s="60">
        <v>2017</v>
      </c>
      <c r="P10" s="61">
        <v>2018</v>
      </c>
      <c r="Q10" s="66"/>
      <c r="R10" s="66"/>
      <c r="S10" s="66"/>
      <c r="T10" s="66"/>
      <c r="U10" s="66"/>
      <c r="V10" s="66"/>
      <c r="W10" s="66"/>
      <c r="X10" s="66"/>
    </row>
    <row r="11" spans="1:24" ht="15.75" customHeight="1" x14ac:dyDescent="0.3">
      <c r="A11" s="336"/>
      <c r="B11" s="78"/>
      <c r="C11" s="41">
        <v>0.16</v>
      </c>
      <c r="D11" s="41">
        <v>0.16</v>
      </c>
      <c r="E11" s="42">
        <v>0.16</v>
      </c>
      <c r="F11" s="42">
        <v>0.16</v>
      </c>
      <c r="G11" s="42">
        <v>0.16</v>
      </c>
      <c r="H11" s="42">
        <v>0.16</v>
      </c>
      <c r="I11" s="42">
        <v>0.16</v>
      </c>
      <c r="J11" s="42">
        <v>0.16</v>
      </c>
      <c r="K11" s="43">
        <v>0.16</v>
      </c>
      <c r="L11" s="43">
        <v>0.16</v>
      </c>
      <c r="M11" s="43">
        <v>0.16</v>
      </c>
      <c r="N11" s="43">
        <v>0.16</v>
      </c>
      <c r="O11" s="43">
        <v>0.16</v>
      </c>
      <c r="P11" s="43">
        <v>0.16</v>
      </c>
      <c r="Q11" s="494"/>
      <c r="R11" s="66"/>
      <c r="S11" s="66"/>
      <c r="T11" s="66"/>
      <c r="U11" s="66"/>
      <c r="V11" s="66"/>
      <c r="W11" s="66"/>
      <c r="X11" s="66"/>
    </row>
    <row r="12" spans="1:24" ht="15.75" customHeight="1" x14ac:dyDescent="0.3">
      <c r="A12" s="338"/>
      <c r="B12" s="76"/>
      <c r="C12" s="76"/>
      <c r="D12" s="76"/>
      <c r="E12" s="75"/>
      <c r="F12" s="75"/>
      <c r="G12" s="75"/>
      <c r="H12" s="75"/>
      <c r="I12" s="75"/>
      <c r="J12" s="75"/>
      <c r="N12" s="380"/>
      <c r="O12" s="66"/>
      <c r="P12" s="66"/>
      <c r="Q12" s="66"/>
      <c r="R12" s="66"/>
      <c r="S12" s="66"/>
      <c r="T12" s="66"/>
      <c r="U12" s="66"/>
      <c r="V12" s="66"/>
      <c r="W12" s="66"/>
      <c r="X12" s="66"/>
    </row>
    <row r="13" spans="1:24" x14ac:dyDescent="0.3">
      <c r="A13" s="338"/>
      <c r="B13" s="76"/>
      <c r="C13" s="76"/>
      <c r="D13" s="76"/>
      <c r="E13" s="75"/>
      <c r="F13" s="81"/>
      <c r="G13" s="81"/>
      <c r="H13" s="81"/>
      <c r="I13" s="81"/>
      <c r="J13" s="81"/>
      <c r="N13" s="380"/>
      <c r="O13" s="66"/>
      <c r="P13" s="66"/>
      <c r="Q13" s="66"/>
      <c r="R13" s="66"/>
      <c r="S13" s="66"/>
      <c r="T13" s="66"/>
      <c r="U13" s="66"/>
      <c r="V13" s="66"/>
      <c r="W13" s="66"/>
      <c r="X13" s="66"/>
    </row>
    <row r="14" spans="1:24" ht="33.6" x14ac:dyDescent="0.3">
      <c r="A14" s="297" t="s">
        <v>336</v>
      </c>
      <c r="B14" s="59"/>
      <c r="C14" s="60">
        <v>2005</v>
      </c>
      <c r="D14" s="60">
        <v>2006</v>
      </c>
      <c r="E14" s="60">
        <v>2007</v>
      </c>
      <c r="F14" s="60">
        <v>2008</v>
      </c>
      <c r="G14" s="60">
        <v>2009</v>
      </c>
      <c r="H14" s="60">
        <v>2010</v>
      </c>
      <c r="I14" s="60">
        <v>2011</v>
      </c>
      <c r="J14" s="60">
        <v>2012</v>
      </c>
      <c r="K14" s="60">
        <v>2013</v>
      </c>
      <c r="L14" s="60">
        <v>2014</v>
      </c>
      <c r="M14" s="60">
        <v>2015</v>
      </c>
      <c r="N14" s="60">
        <v>2016</v>
      </c>
      <c r="O14" s="60">
        <v>2017</v>
      </c>
      <c r="P14" s="61">
        <v>2018</v>
      </c>
      <c r="Q14" s="66"/>
      <c r="R14" s="66"/>
      <c r="S14" s="66"/>
      <c r="T14" s="66"/>
      <c r="U14" s="66"/>
      <c r="V14" s="66"/>
      <c r="W14" s="66"/>
      <c r="X14" s="66"/>
    </row>
    <row r="15" spans="1:24" ht="15.75" customHeight="1" x14ac:dyDescent="0.3">
      <c r="A15" s="336"/>
      <c r="B15" s="78"/>
      <c r="C15" s="74">
        <v>1.4</v>
      </c>
      <c r="D15" s="74">
        <v>1.4</v>
      </c>
      <c r="E15" s="74">
        <v>1.4</v>
      </c>
      <c r="F15" s="74">
        <v>1.4</v>
      </c>
      <c r="G15" s="74">
        <v>1.4</v>
      </c>
      <c r="H15" s="74">
        <v>1.4</v>
      </c>
      <c r="I15" s="74">
        <v>1.4</v>
      </c>
      <c r="J15" s="74">
        <v>1.4</v>
      </c>
      <c r="K15" s="145">
        <v>1.4</v>
      </c>
      <c r="L15" s="145">
        <v>1.4</v>
      </c>
      <c r="M15" s="145">
        <v>1.4</v>
      </c>
      <c r="N15" s="145">
        <v>1.4</v>
      </c>
      <c r="O15" s="145">
        <v>1.4</v>
      </c>
      <c r="P15" s="146">
        <v>1.4</v>
      </c>
      <c r="Q15" s="66"/>
      <c r="R15" s="66"/>
      <c r="S15" s="66"/>
      <c r="T15" s="66"/>
      <c r="U15" s="66"/>
      <c r="V15" s="66"/>
      <c r="W15" s="66"/>
      <c r="X15" s="66"/>
    </row>
    <row r="16" spans="1:24" ht="15.75" customHeight="1" x14ac:dyDescent="0.3">
      <c r="A16" s="338"/>
      <c r="B16" s="76"/>
      <c r="C16" s="76"/>
      <c r="D16" s="76"/>
      <c r="E16" s="75"/>
      <c r="F16" s="75"/>
      <c r="G16" s="75"/>
      <c r="H16" s="75"/>
      <c r="I16" s="75"/>
      <c r="J16" s="75"/>
      <c r="N16" s="380"/>
      <c r="O16" s="66"/>
      <c r="P16" s="66"/>
      <c r="Q16" s="66"/>
      <c r="R16" s="66"/>
      <c r="S16" s="66"/>
      <c r="T16" s="66"/>
      <c r="U16" s="66"/>
      <c r="V16" s="66"/>
      <c r="W16" s="66"/>
      <c r="X16" s="66"/>
    </row>
    <row r="17" spans="1:17" x14ac:dyDescent="0.3">
      <c r="A17" s="338"/>
      <c r="B17" s="76"/>
      <c r="C17" s="76"/>
      <c r="D17" s="76"/>
      <c r="E17" s="82"/>
      <c r="F17" s="82"/>
      <c r="G17" s="82"/>
      <c r="H17" s="82"/>
      <c r="I17" s="82"/>
      <c r="J17" s="82"/>
      <c r="N17" s="55"/>
    </row>
    <row r="18" spans="1:17" s="63" customFormat="1" ht="51.6" x14ac:dyDescent="0.3">
      <c r="A18" s="297" t="s">
        <v>337</v>
      </c>
      <c r="B18" s="59"/>
      <c r="C18" s="60">
        <v>2005</v>
      </c>
      <c r="D18" s="60">
        <v>2006</v>
      </c>
      <c r="E18" s="60">
        <v>2007</v>
      </c>
      <c r="F18" s="60">
        <v>2008</v>
      </c>
      <c r="G18" s="60">
        <v>2009</v>
      </c>
      <c r="H18" s="60">
        <v>2010</v>
      </c>
      <c r="I18" s="60">
        <v>2011</v>
      </c>
      <c r="J18" s="60">
        <v>2012</v>
      </c>
      <c r="K18" s="60">
        <v>2013</v>
      </c>
      <c r="L18" s="60">
        <v>2014</v>
      </c>
      <c r="M18" s="60">
        <v>2015</v>
      </c>
      <c r="N18" s="60">
        <v>2016</v>
      </c>
      <c r="O18" s="60">
        <v>2017</v>
      </c>
      <c r="P18" s="61">
        <v>2018</v>
      </c>
    </row>
    <row r="19" spans="1:17" x14ac:dyDescent="0.3">
      <c r="A19" s="336"/>
      <c r="B19" s="78"/>
      <c r="C19" s="41">
        <v>1.25</v>
      </c>
      <c r="D19" s="41">
        <v>1.25</v>
      </c>
      <c r="E19" s="42">
        <v>1.25</v>
      </c>
      <c r="F19" s="42">
        <v>1.25</v>
      </c>
      <c r="G19" s="42">
        <v>1.25</v>
      </c>
      <c r="H19" s="42">
        <v>1.25</v>
      </c>
      <c r="I19" s="42">
        <v>1.25</v>
      </c>
      <c r="J19" s="42">
        <v>1.25</v>
      </c>
      <c r="K19" s="43">
        <v>1.25</v>
      </c>
      <c r="L19" s="43">
        <v>1.25</v>
      </c>
      <c r="M19" s="43">
        <v>1.25</v>
      </c>
      <c r="N19" s="43">
        <v>1.25</v>
      </c>
      <c r="O19" s="43">
        <v>1.25</v>
      </c>
      <c r="P19" s="43">
        <v>1.25</v>
      </c>
      <c r="Q19" s="466"/>
    </row>
    <row r="20" spans="1:17" x14ac:dyDescent="0.3">
      <c r="A20" s="338"/>
      <c r="B20" s="76"/>
      <c r="C20" s="76"/>
      <c r="D20" s="76"/>
      <c r="E20" s="75"/>
      <c r="F20" s="75"/>
      <c r="G20" s="75"/>
      <c r="H20" s="75"/>
      <c r="I20" s="75"/>
      <c r="J20" s="75"/>
      <c r="N20" s="55"/>
    </row>
    <row r="21" spans="1:17" x14ac:dyDescent="0.3">
      <c r="A21" s="338"/>
      <c r="B21" s="76"/>
      <c r="C21" s="76"/>
      <c r="D21" s="76"/>
      <c r="E21" s="82"/>
      <c r="F21" s="82"/>
      <c r="G21" s="82"/>
      <c r="H21" s="82"/>
      <c r="I21" s="82"/>
      <c r="J21" s="82"/>
      <c r="N21" s="55"/>
    </row>
    <row r="22" spans="1:17" s="49" customFormat="1" ht="15.75" customHeight="1" x14ac:dyDescent="0.3">
      <c r="A22" s="297" t="s">
        <v>338</v>
      </c>
      <c r="B22" s="298"/>
      <c r="C22" s="50"/>
      <c r="D22" s="50"/>
      <c r="E22" s="91"/>
      <c r="F22" s="91"/>
      <c r="G22" s="91"/>
      <c r="H22" s="91"/>
      <c r="I22" s="91"/>
      <c r="J22" s="91"/>
      <c r="N22" s="89"/>
    </row>
    <row r="23" spans="1:17" s="49" customFormat="1" ht="15.75" customHeight="1" x14ac:dyDescent="0.3">
      <c r="A23" s="94">
        <v>0</v>
      </c>
      <c r="B23" s="93" t="s">
        <v>47</v>
      </c>
      <c r="C23" s="50"/>
      <c r="D23" s="50"/>
      <c r="E23" s="51"/>
      <c r="F23" s="48"/>
      <c r="G23" s="48"/>
      <c r="H23" s="48"/>
      <c r="I23" s="48"/>
      <c r="J23" s="48"/>
      <c r="N23" s="89"/>
    </row>
    <row r="24" spans="1:17" s="49" customFormat="1" ht="15.75" customHeight="1" x14ac:dyDescent="0.3">
      <c r="A24" s="339"/>
      <c r="B24" s="50"/>
      <c r="C24" s="50"/>
      <c r="D24" s="50"/>
      <c r="E24" s="51"/>
      <c r="F24" s="48"/>
      <c r="G24" s="48"/>
      <c r="H24" s="48"/>
      <c r="I24" s="48"/>
      <c r="J24" s="48"/>
      <c r="N24" s="89"/>
    </row>
    <row r="25" spans="1:17" s="49" customFormat="1" ht="15.75" customHeight="1" x14ac:dyDescent="0.3">
      <c r="A25" s="339"/>
      <c r="B25" s="50"/>
      <c r="C25" s="50"/>
      <c r="D25" s="50"/>
      <c r="E25" s="51"/>
      <c r="F25" s="48"/>
      <c r="G25" s="48"/>
      <c r="H25" s="48"/>
      <c r="I25" s="48"/>
      <c r="J25" s="48"/>
      <c r="N25" s="89"/>
    </row>
    <row r="26" spans="1:17" ht="33.6" x14ac:dyDescent="0.3">
      <c r="A26" s="297" t="s">
        <v>339</v>
      </c>
      <c r="B26" s="115" t="s">
        <v>47</v>
      </c>
      <c r="C26" s="60">
        <v>2005</v>
      </c>
      <c r="D26" s="60">
        <v>2006</v>
      </c>
      <c r="E26" s="60">
        <v>2007</v>
      </c>
      <c r="F26" s="60">
        <v>2008</v>
      </c>
      <c r="G26" s="60">
        <v>2009</v>
      </c>
      <c r="H26" s="60">
        <v>2010</v>
      </c>
      <c r="I26" s="60">
        <v>2011</v>
      </c>
      <c r="J26" s="60">
        <v>2012</v>
      </c>
      <c r="K26" s="60">
        <v>2013</v>
      </c>
      <c r="L26" s="60">
        <v>2014</v>
      </c>
      <c r="M26" s="60">
        <v>2015</v>
      </c>
      <c r="N26" s="60">
        <v>2016</v>
      </c>
      <c r="O26" s="60">
        <v>2017</v>
      </c>
      <c r="P26" s="61">
        <v>2018</v>
      </c>
    </row>
    <row r="27" spans="1:17" s="49" customFormat="1" x14ac:dyDescent="0.3">
      <c r="A27" s="340"/>
      <c r="B27" s="84"/>
      <c r="C27" s="315">
        <f t="shared" ref="C27:L27" si="0">(C3*C7*C11*C15*C19)-$A$23</f>
        <v>2640716.9755120012</v>
      </c>
      <c r="D27" s="315">
        <f t="shared" si="0"/>
        <v>2713807.8952600006</v>
      </c>
      <c r="E27" s="315">
        <f t="shared" si="0"/>
        <v>2786898.8150080009</v>
      </c>
      <c r="F27" s="315">
        <f t="shared" si="0"/>
        <v>2859989.7347560013</v>
      </c>
      <c r="G27" s="315">
        <f t="shared" si="0"/>
        <v>2472250.7888260013</v>
      </c>
      <c r="H27" s="315">
        <f t="shared" si="0"/>
        <v>2533858.0561630013</v>
      </c>
      <c r="I27" s="315">
        <f t="shared" si="0"/>
        <v>2911911.2715000003</v>
      </c>
      <c r="J27" s="315">
        <f t="shared" si="0"/>
        <v>3002542.5548651982</v>
      </c>
      <c r="K27" s="315">
        <f t="shared" si="0"/>
        <v>3093173.8382303976</v>
      </c>
      <c r="L27" s="315">
        <f t="shared" si="0"/>
        <v>3183805.121595596</v>
      </c>
      <c r="M27" s="315">
        <f>(M3*M7*M11*M15*M19)-$A$23</f>
        <v>3274436.4049607939</v>
      </c>
      <c r="N27" s="315">
        <f t="shared" ref="N27:P27" si="1">(N3*N7*N11*N15*N19)-$A$23</f>
        <v>3365067.6883259933</v>
      </c>
      <c r="O27" s="315">
        <f t="shared" si="1"/>
        <v>3455698.9716911921</v>
      </c>
      <c r="P27" s="315">
        <f t="shared" si="1"/>
        <v>3546330.255056391</v>
      </c>
      <c r="Q27" s="465"/>
    </row>
    <row r="28" spans="1:17" s="49" customFormat="1" x14ac:dyDescent="0.3">
      <c r="A28" s="341"/>
      <c r="B28" s="85"/>
      <c r="C28" s="85"/>
      <c r="D28" s="85"/>
      <c r="E28" s="86"/>
      <c r="F28" s="86"/>
      <c r="G28" s="86"/>
      <c r="H28" s="86"/>
      <c r="I28" s="86"/>
      <c r="J28" s="86"/>
      <c r="N28" s="89"/>
    </row>
    <row r="29" spans="1:17" s="49" customFormat="1" x14ac:dyDescent="0.3">
      <c r="A29" s="341"/>
      <c r="B29" s="85"/>
      <c r="C29" s="85"/>
      <c r="D29" s="85"/>
      <c r="E29" s="87"/>
      <c r="F29" s="87"/>
      <c r="G29" s="87"/>
      <c r="H29" s="87"/>
      <c r="I29" s="87"/>
      <c r="J29" s="87"/>
      <c r="N29" s="89"/>
    </row>
    <row r="30" spans="1:17" ht="33.6" x14ac:dyDescent="0.3">
      <c r="A30" s="297" t="s">
        <v>340</v>
      </c>
      <c r="B30" s="59" t="s">
        <v>48</v>
      </c>
      <c r="C30" s="60">
        <v>2005</v>
      </c>
      <c r="D30" s="60">
        <v>2006</v>
      </c>
      <c r="E30" s="60">
        <v>2007</v>
      </c>
      <c r="F30" s="60">
        <v>2008</v>
      </c>
      <c r="G30" s="60">
        <v>2009</v>
      </c>
      <c r="H30" s="60">
        <v>2010</v>
      </c>
      <c r="I30" s="60">
        <v>2011</v>
      </c>
      <c r="J30" s="60">
        <v>2012</v>
      </c>
      <c r="K30" s="60">
        <v>2013</v>
      </c>
      <c r="L30" s="60">
        <v>2014</v>
      </c>
      <c r="M30" s="60">
        <v>2015</v>
      </c>
      <c r="N30" s="60">
        <v>2016</v>
      </c>
      <c r="O30" s="60">
        <v>2017</v>
      </c>
      <c r="P30" s="61">
        <v>2018</v>
      </c>
    </row>
    <row r="31" spans="1:17" s="49" customFormat="1" x14ac:dyDescent="0.3">
      <c r="A31" s="342"/>
      <c r="B31" s="343"/>
      <c r="C31" s="315">
        <v>5.0000000000000001E-3</v>
      </c>
      <c r="D31" s="315">
        <v>5.0000000000000001E-3</v>
      </c>
      <c r="E31" s="315">
        <v>5.0000000000000001E-3</v>
      </c>
      <c r="F31" s="315">
        <v>5.0000000000000001E-3</v>
      </c>
      <c r="G31" s="315">
        <v>5.0000000000000001E-3</v>
      </c>
      <c r="H31" s="315">
        <v>5.0000000000000001E-3</v>
      </c>
      <c r="I31" s="315">
        <v>5.0000000000000001E-3</v>
      </c>
      <c r="J31" s="315">
        <v>5.0000000000000001E-3</v>
      </c>
      <c r="K31" s="315">
        <v>5.0000000000000001E-3</v>
      </c>
      <c r="L31" s="315">
        <v>5.0000000000000001E-3</v>
      </c>
      <c r="M31" s="315">
        <v>5.0000000000000001E-3</v>
      </c>
      <c r="N31" s="315">
        <v>5.0000000000000001E-3</v>
      </c>
      <c r="O31" s="315">
        <v>5.0000000000000001E-3</v>
      </c>
      <c r="P31" s="315">
        <v>5.0000000000000001E-3</v>
      </c>
      <c r="Q31" s="465"/>
    </row>
    <row r="32" spans="1:17" s="49" customFormat="1" x14ac:dyDescent="0.3">
      <c r="A32" s="344"/>
      <c r="B32" s="90"/>
      <c r="C32" s="90"/>
      <c r="D32" s="90"/>
      <c r="E32" s="86"/>
      <c r="F32" s="86"/>
      <c r="G32" s="86"/>
      <c r="H32" s="86"/>
      <c r="I32" s="86"/>
      <c r="J32" s="86"/>
      <c r="N32" s="89"/>
    </row>
    <row r="33" spans="1:17" s="49" customFormat="1" ht="15.75" customHeight="1" x14ac:dyDescent="0.3">
      <c r="A33" s="344"/>
      <c r="B33" s="89"/>
      <c r="C33" s="89"/>
      <c r="D33" s="89"/>
      <c r="E33" s="51"/>
      <c r="F33" s="51"/>
      <c r="G33" s="51"/>
      <c r="H33" s="51"/>
      <c r="I33" s="51"/>
      <c r="J33" s="51"/>
      <c r="N33" s="89"/>
    </row>
    <row r="34" spans="1:17" s="49" customFormat="1" ht="15" customHeight="1" x14ac:dyDescent="0.3">
      <c r="A34" s="345" t="s">
        <v>49</v>
      </c>
      <c r="B34" s="346"/>
      <c r="C34" s="346"/>
      <c r="D34" s="346"/>
      <c r="E34" s="51"/>
      <c r="F34" s="51"/>
      <c r="G34" s="51"/>
      <c r="H34" s="51"/>
      <c r="I34" s="51"/>
      <c r="J34" s="51"/>
      <c r="N34" s="89"/>
    </row>
    <row r="35" spans="1:17" s="49" customFormat="1" x14ac:dyDescent="0.3">
      <c r="A35" s="347">
        <f>44/28</f>
        <v>1.5714285714285714</v>
      </c>
      <c r="B35" s="85"/>
      <c r="C35" s="85"/>
      <c r="D35" s="85"/>
      <c r="E35" s="51"/>
      <c r="F35" s="51"/>
      <c r="G35" s="51"/>
      <c r="H35" s="51"/>
      <c r="I35" s="51"/>
      <c r="J35" s="51"/>
      <c r="N35" s="89"/>
    </row>
    <row r="36" spans="1:17" s="49" customFormat="1" x14ac:dyDescent="0.3">
      <c r="A36" s="97"/>
      <c r="B36" s="89"/>
      <c r="C36" s="89"/>
      <c r="D36" s="89"/>
      <c r="E36" s="51"/>
      <c r="F36" s="51"/>
      <c r="G36" s="51"/>
      <c r="H36" s="51"/>
      <c r="I36" s="51"/>
      <c r="J36" s="51"/>
      <c r="N36" s="89"/>
    </row>
    <row r="37" spans="1:17" s="49" customFormat="1" x14ac:dyDescent="0.3">
      <c r="A37" s="344"/>
      <c r="B37" s="90"/>
      <c r="C37" s="90"/>
      <c r="D37" s="90"/>
      <c r="E37" s="51"/>
      <c r="F37" s="51"/>
      <c r="G37" s="51"/>
      <c r="H37" s="51"/>
      <c r="I37" s="51"/>
      <c r="J37" s="51"/>
      <c r="N37" s="89"/>
    </row>
    <row r="38" spans="1:17" ht="47.25" customHeight="1" x14ac:dyDescent="0.3">
      <c r="A38" s="681" t="s">
        <v>115</v>
      </c>
      <c r="B38" s="682"/>
      <c r="C38" s="60">
        <v>2005</v>
      </c>
      <c r="D38" s="60">
        <v>2006</v>
      </c>
      <c r="E38" s="348">
        <v>2007</v>
      </c>
      <c r="F38" s="348">
        <v>2008</v>
      </c>
      <c r="G38" s="348">
        <v>2009</v>
      </c>
      <c r="H38" s="348">
        <v>2010</v>
      </c>
      <c r="I38" s="348">
        <v>2011</v>
      </c>
      <c r="J38" s="348">
        <v>2012</v>
      </c>
      <c r="K38" s="60">
        <v>2013</v>
      </c>
      <c r="L38" s="60">
        <v>2014</v>
      </c>
      <c r="M38" s="60">
        <v>2015</v>
      </c>
      <c r="N38" s="60">
        <v>2016</v>
      </c>
      <c r="O38" s="60">
        <v>2017</v>
      </c>
      <c r="P38" s="61">
        <v>2018</v>
      </c>
    </row>
    <row r="39" spans="1:17" x14ac:dyDescent="0.3">
      <c r="A39" s="328"/>
      <c r="B39" s="65"/>
      <c r="C39" s="349">
        <f t="shared" ref="C39:L39" si="2">C27*C31*$A$35/10^3</f>
        <v>20.748490521880008</v>
      </c>
      <c r="D39" s="349">
        <f t="shared" si="2"/>
        <v>21.322776319900008</v>
      </c>
      <c r="E39" s="349">
        <f t="shared" si="2"/>
        <v>21.897062117920008</v>
      </c>
      <c r="F39" s="349">
        <f t="shared" si="2"/>
        <v>22.471347915940012</v>
      </c>
      <c r="G39" s="349">
        <f t="shared" si="2"/>
        <v>19.424827626490007</v>
      </c>
      <c r="H39" s="349">
        <f t="shared" si="2"/>
        <v>19.908884726995009</v>
      </c>
      <c r="I39" s="349">
        <f t="shared" si="2"/>
        <v>22.879302847500004</v>
      </c>
      <c r="J39" s="349">
        <f t="shared" si="2"/>
        <v>23.59140578822656</v>
      </c>
      <c r="K39" s="349">
        <f t="shared" si="2"/>
        <v>24.303508728953123</v>
      </c>
      <c r="L39" s="349">
        <f t="shared" si="2"/>
        <v>25.015611669679686</v>
      </c>
      <c r="M39" s="349">
        <f>M27*M31*$A$35/10^3</f>
        <v>25.727714610406238</v>
      </c>
      <c r="N39" s="349">
        <f t="shared" ref="N39:P39" si="3">N27*N31*$A$35/10^3</f>
        <v>26.439817551132805</v>
      </c>
      <c r="O39" s="349">
        <f t="shared" si="3"/>
        <v>27.151920491859368</v>
      </c>
      <c r="P39" s="349">
        <f t="shared" si="3"/>
        <v>27.864023432585928</v>
      </c>
      <c r="Q39" s="466"/>
    </row>
    <row r="40" spans="1:17" x14ac:dyDescent="0.3">
      <c r="A40" s="331"/>
      <c r="B40" s="69"/>
      <c r="C40" s="69"/>
      <c r="D40" s="69"/>
      <c r="E40" s="121"/>
      <c r="F40" s="121"/>
      <c r="G40" s="121"/>
      <c r="H40" s="121"/>
      <c r="I40" s="121"/>
      <c r="J40" s="121"/>
      <c r="N40" s="55"/>
    </row>
    <row r="41" spans="1:17" x14ac:dyDescent="0.3">
      <c r="N41" s="55"/>
    </row>
    <row r="42" spans="1:17" ht="47.25" customHeight="1" x14ac:dyDescent="0.3">
      <c r="A42" s="681" t="s">
        <v>113</v>
      </c>
      <c r="B42" s="682"/>
      <c r="C42" s="351">
        <v>2005</v>
      </c>
      <c r="D42" s="352">
        <v>2006</v>
      </c>
      <c r="E42" s="348">
        <v>2007</v>
      </c>
      <c r="F42" s="348">
        <v>2008</v>
      </c>
      <c r="G42" s="348">
        <v>2009</v>
      </c>
      <c r="H42" s="348">
        <v>2010</v>
      </c>
      <c r="I42" s="348">
        <v>2011</v>
      </c>
      <c r="J42" s="348">
        <v>2012</v>
      </c>
      <c r="K42" s="60">
        <v>2013</v>
      </c>
      <c r="L42" s="60">
        <v>2014</v>
      </c>
      <c r="M42" s="60">
        <v>2015</v>
      </c>
      <c r="N42" s="60">
        <v>2016</v>
      </c>
      <c r="O42" s="60">
        <v>2017</v>
      </c>
      <c r="P42" s="61">
        <v>2018</v>
      </c>
    </row>
    <row r="43" spans="1:17" x14ac:dyDescent="0.3">
      <c r="A43" s="328"/>
      <c r="B43" s="65"/>
      <c r="C43" s="118">
        <f t="shared" ref="C43:L43" si="4">C39*310</f>
        <v>6432.0320617828029</v>
      </c>
      <c r="D43" s="118">
        <f t="shared" si="4"/>
        <v>6610.0606591690021</v>
      </c>
      <c r="E43" s="118">
        <f t="shared" si="4"/>
        <v>6788.0892565552022</v>
      </c>
      <c r="F43" s="118">
        <f t="shared" si="4"/>
        <v>6966.1178539414032</v>
      </c>
      <c r="G43" s="118">
        <f t="shared" si="4"/>
        <v>6021.6965642119021</v>
      </c>
      <c r="H43" s="118">
        <f t="shared" si="4"/>
        <v>6171.7542653684523</v>
      </c>
      <c r="I43" s="118">
        <f t="shared" si="4"/>
        <v>7092.5838827250009</v>
      </c>
      <c r="J43" s="118">
        <f t="shared" si="4"/>
        <v>7313.3357943502333</v>
      </c>
      <c r="K43" s="118">
        <f t="shared" si="4"/>
        <v>7534.0877059754685</v>
      </c>
      <c r="L43" s="118">
        <f t="shared" si="4"/>
        <v>7754.8396176007027</v>
      </c>
      <c r="M43" s="118">
        <f>M39*310</f>
        <v>7975.5915292259342</v>
      </c>
      <c r="N43" s="118">
        <f t="shared" ref="N43:P43" si="5">N39*310</f>
        <v>8196.3434408511694</v>
      </c>
      <c r="O43" s="118">
        <f t="shared" si="5"/>
        <v>8417.0953524764045</v>
      </c>
      <c r="P43" s="119">
        <f t="shared" si="5"/>
        <v>8637.8472641016378</v>
      </c>
    </row>
    <row r="44" spans="1:17" x14ac:dyDescent="0.3">
      <c r="E44" s="354"/>
      <c r="G44" s="354"/>
    </row>
    <row r="46" spans="1:17" x14ac:dyDescent="0.3">
      <c r="A46" s="122"/>
      <c r="C46" s="50"/>
      <c r="D46" s="50"/>
    </row>
    <row r="47" spans="1:17" x14ac:dyDescent="0.3">
      <c r="A47" s="122"/>
      <c r="C47" s="124"/>
      <c r="D47" s="124"/>
    </row>
    <row r="48" spans="1:17" x14ac:dyDescent="0.3">
      <c r="A48" s="122"/>
      <c r="C48" s="355"/>
      <c r="D48" s="355"/>
    </row>
  </sheetData>
  <mergeCells count="2">
    <mergeCell ref="A38:B38"/>
    <mergeCell ref="A42:B42"/>
  </mergeCells>
  <hyperlinks>
    <hyperlink ref="P14" r:id="rId1" display="http://www.indiaenvironmentportal.org.in/files/file/nutritional%20intake%20in%20India%202011-12.pdf" xr:uid="{00000000-0004-0000-3700-000000000000}"/>
  </hyperlinks>
  <pageMargins left="0.25" right="0.25" top="0.75" bottom="0.75" header="0.3" footer="0.3"/>
  <pageSetup paperSize="9" scale="51" fitToHeight="0" orientation="landscape" horizontalDpi="4294967293" verticalDpi="4294967293"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rgb="FFFFC000"/>
    <pageSetUpPr fitToPage="1"/>
  </sheetPr>
  <dimension ref="A1:Z83"/>
  <sheetViews>
    <sheetView topLeftCell="A70" zoomScale="85" zoomScaleNormal="85" zoomScalePageLayoutView="70" workbookViewId="0">
      <selection activeCell="H73" sqref="H73"/>
    </sheetView>
  </sheetViews>
  <sheetFormatPr defaultColWidth="8.6640625" defaultRowHeight="15.6" x14ac:dyDescent="0.3"/>
  <cols>
    <col min="1" max="1" width="41" style="57" customWidth="1"/>
    <col min="2" max="2" width="20" style="122" customWidth="1"/>
    <col min="3" max="3" width="27" style="122" customWidth="1"/>
    <col min="4" max="4" width="29.6640625" style="122" customWidth="1"/>
    <col min="5" max="5" width="25.6640625" style="122" customWidth="1"/>
    <col min="6" max="12" width="25.6640625" style="57" customWidth="1"/>
    <col min="13" max="13" width="24.6640625" style="57" bestFit="1" customWidth="1"/>
    <col min="14" max="15" width="21.6640625" style="57" customWidth="1"/>
    <col min="16" max="16" width="22" style="57" customWidth="1"/>
    <col min="17" max="17" width="18.6640625" style="57" customWidth="1"/>
    <col min="18" max="18" width="19.33203125" style="57" bestFit="1" customWidth="1"/>
    <col min="19" max="19" width="19.33203125" style="57" customWidth="1"/>
    <col min="20" max="20" width="18" style="57" customWidth="1"/>
    <col min="21" max="21" width="18.5546875" style="57" customWidth="1"/>
    <col min="22" max="22" width="18.88671875" style="57" customWidth="1"/>
    <col min="23" max="23" width="19.5546875" style="57" customWidth="1"/>
    <col min="24" max="194" width="8.6640625" style="57" customWidth="1"/>
    <col min="195" max="195" width="43.44140625" style="57" customWidth="1"/>
    <col min="196" max="202" width="18.6640625" style="57" customWidth="1"/>
    <col min="203" max="203" width="15.44140625" style="57" customWidth="1"/>
    <col min="204" max="204" width="12.33203125" style="57" customWidth="1"/>
    <col min="205" max="205" width="14.33203125" style="57" customWidth="1"/>
    <col min="206" max="206" width="12.33203125" style="57" customWidth="1"/>
    <col min="207" max="207" width="12.6640625" style="57" customWidth="1"/>
    <col min="208" max="209" width="12.44140625" style="57" customWidth="1"/>
    <col min="210" max="210" width="12.33203125" style="57" customWidth="1"/>
    <col min="211" max="216" width="11.44140625" style="57" bestFit="1" customWidth="1"/>
    <col min="217" max="217" width="13.6640625" style="57" bestFit="1" customWidth="1"/>
    <col min="218" max="222" width="11.44140625" style="57" bestFit="1" customWidth="1"/>
    <col min="223" max="223" width="11.6640625" style="57" customWidth="1"/>
    <col min="224" max="224" width="13.44140625" style="57" bestFit="1" customWidth="1"/>
    <col min="225" max="226" width="11.44140625" style="57" bestFit="1" customWidth="1"/>
    <col min="227" max="227" width="13.6640625" style="57" bestFit="1" customWidth="1"/>
    <col min="228" max="233" width="11.44140625" style="57" bestFit="1" customWidth="1"/>
    <col min="234" max="236" width="11.33203125" style="57" bestFit="1" customWidth="1"/>
    <col min="237" max="237" width="13.6640625" style="57" bestFit="1" customWidth="1"/>
    <col min="238" max="242" width="11.33203125" style="57" bestFit="1" customWidth="1"/>
    <col min="243" max="243" width="13.44140625" style="57" customWidth="1"/>
    <col min="244" max="244" width="11.33203125" style="57" bestFit="1" customWidth="1"/>
    <col min="245" max="245" width="15.33203125" style="57" customWidth="1"/>
    <col min="246" max="246" width="13.33203125" style="57" customWidth="1"/>
    <col min="247" max="247" width="15.6640625" style="57" customWidth="1"/>
    <col min="248" max="248" width="14.6640625" style="57" customWidth="1"/>
    <col min="249" max="249" width="19.33203125" style="57" customWidth="1"/>
    <col min="250" max="250" width="14" style="57" customWidth="1"/>
    <col min="251" max="251" width="15.6640625" style="57" customWidth="1"/>
    <col min="252" max="252" width="17" style="57" customWidth="1"/>
    <col min="253" max="253" width="16.33203125" style="57" customWidth="1"/>
    <col min="254" max="254" width="17.33203125" style="57" customWidth="1"/>
    <col min="255" max="16384" width="8.6640625" style="57"/>
  </cols>
  <sheetData>
    <row r="1" spans="1:22" x14ac:dyDescent="0.3">
      <c r="A1" s="55"/>
      <c r="B1" s="56"/>
      <c r="C1" s="56"/>
      <c r="D1" s="56"/>
      <c r="E1" s="56"/>
      <c r="F1" s="55"/>
      <c r="G1" s="55"/>
      <c r="H1" s="55"/>
      <c r="I1" s="55"/>
      <c r="J1" s="55"/>
      <c r="K1" s="55"/>
    </row>
    <row r="2" spans="1:22" s="63" customFormat="1" ht="16.2" x14ac:dyDescent="0.35">
      <c r="A2" s="58" t="s">
        <v>198</v>
      </c>
      <c r="B2" s="59" t="s">
        <v>158</v>
      </c>
      <c r="C2" s="60">
        <v>2005</v>
      </c>
      <c r="D2" s="60">
        <v>2006</v>
      </c>
      <c r="E2" s="60">
        <v>2007</v>
      </c>
      <c r="F2" s="60">
        <v>2008</v>
      </c>
      <c r="G2" s="60">
        <v>2009</v>
      </c>
      <c r="H2" s="60">
        <v>2010</v>
      </c>
      <c r="I2" s="60">
        <v>2011</v>
      </c>
      <c r="J2" s="60">
        <v>2012</v>
      </c>
      <c r="K2" s="60">
        <v>2013</v>
      </c>
      <c r="L2" s="60">
        <v>2014</v>
      </c>
      <c r="M2" s="60">
        <v>2015</v>
      </c>
      <c r="N2" s="60">
        <v>2016</v>
      </c>
      <c r="O2" s="60">
        <v>2017</v>
      </c>
      <c r="P2" s="61">
        <v>2018</v>
      </c>
      <c r="Q2" s="62"/>
      <c r="R2" s="62"/>
      <c r="S2" s="62"/>
    </row>
    <row r="3" spans="1:22" s="66" customFormat="1" ht="16.2" x14ac:dyDescent="0.35">
      <c r="A3" s="64"/>
      <c r="B3" s="65"/>
      <c r="C3" s="309">
        <f>'State population'!G27</f>
        <v>972026.20000000019</v>
      </c>
      <c r="D3" s="309">
        <f>'State population'!H27</f>
        <v>992889.50000000023</v>
      </c>
      <c r="E3" s="309">
        <f>'State population'!I27</f>
        <v>1013752.8000000003</v>
      </c>
      <c r="F3" s="309">
        <f>'State population'!J27</f>
        <v>1034616.1000000003</v>
      </c>
      <c r="G3" s="309">
        <f>'State population'!K27</f>
        <v>1055479.4000000004</v>
      </c>
      <c r="H3" s="309">
        <f>'State population'!L27</f>
        <v>1076342.7000000004</v>
      </c>
      <c r="I3" s="309">
        <f>'State population'!M27</f>
        <v>1097206</v>
      </c>
      <c r="J3" s="309">
        <f>'State population'!N27</f>
        <v>1122967.9103211553</v>
      </c>
      <c r="K3" s="309">
        <f>'State population'!O27</f>
        <v>1148729.8206423107</v>
      </c>
      <c r="L3" s="309">
        <f>'State population'!P27</f>
        <v>1174491.730963466</v>
      </c>
      <c r="M3" s="309">
        <f>'State population'!Q27</f>
        <v>1200253.6412846213</v>
      </c>
      <c r="N3" s="309">
        <f>'State population'!R27</f>
        <v>1226620.4298359316</v>
      </c>
      <c r="O3" s="309">
        <f>'State population'!S27</f>
        <v>1253592.0966173967</v>
      </c>
      <c r="P3" s="309">
        <f>'State population'!T27</f>
        <v>1281168.6416290165</v>
      </c>
      <c r="Q3" s="487"/>
      <c r="R3" s="62"/>
      <c r="S3" s="62"/>
    </row>
    <row r="4" spans="1:22" s="66" customFormat="1" ht="16.2" x14ac:dyDescent="0.35">
      <c r="A4" s="68"/>
      <c r="B4" s="69"/>
      <c r="C4" s="311"/>
      <c r="E4" s="67"/>
      <c r="F4" s="67"/>
      <c r="G4" s="67"/>
      <c r="H4" s="136"/>
      <c r="I4" s="67"/>
      <c r="J4" s="67"/>
      <c r="K4" s="67"/>
      <c r="L4" s="67"/>
      <c r="M4" s="67"/>
      <c r="N4" s="62"/>
      <c r="O4" s="62"/>
      <c r="P4" s="62"/>
      <c r="Q4" s="62"/>
      <c r="R4" s="62"/>
      <c r="S4" s="62"/>
    </row>
    <row r="5" spans="1:22" s="66" customFormat="1" ht="16.2" x14ac:dyDescent="0.35">
      <c r="A5" s="68"/>
      <c r="B5" s="69"/>
      <c r="C5" s="135"/>
      <c r="E5" s="70"/>
      <c r="F5" s="70"/>
      <c r="G5" s="71"/>
      <c r="H5" s="71"/>
      <c r="I5" s="72"/>
      <c r="J5" s="70"/>
      <c r="N5" s="62"/>
      <c r="O5" s="62"/>
      <c r="P5" s="62"/>
      <c r="Q5" s="62"/>
      <c r="R5" s="62"/>
      <c r="S5" s="62"/>
      <c r="V5" s="73"/>
    </row>
    <row r="6" spans="1:22" s="66" customFormat="1" ht="16.2" x14ac:dyDescent="0.35">
      <c r="A6" s="58" t="s">
        <v>19</v>
      </c>
      <c r="B6" s="59" t="s">
        <v>1</v>
      </c>
      <c r="C6" s="60">
        <v>2005</v>
      </c>
      <c r="D6" s="60">
        <v>2006</v>
      </c>
      <c r="E6" s="60">
        <v>2007</v>
      </c>
      <c r="F6" s="60">
        <v>2008</v>
      </c>
      <c r="G6" s="60">
        <v>2009</v>
      </c>
      <c r="H6" s="60">
        <v>2010</v>
      </c>
      <c r="I6" s="60">
        <v>2011</v>
      </c>
      <c r="J6" s="60">
        <v>2012</v>
      </c>
      <c r="K6" s="60">
        <v>2013</v>
      </c>
      <c r="L6" s="60">
        <v>2014</v>
      </c>
      <c r="M6" s="60">
        <v>2015</v>
      </c>
      <c r="N6" s="60">
        <v>2016</v>
      </c>
      <c r="O6" s="60">
        <v>2017</v>
      </c>
      <c r="P6" s="61">
        <v>2018</v>
      </c>
      <c r="Q6" s="62"/>
      <c r="R6" s="62"/>
      <c r="S6" s="62"/>
    </row>
    <row r="7" spans="1:22" s="48" customFormat="1" x14ac:dyDescent="0.3">
      <c r="A7" s="312"/>
      <c r="B7" s="313"/>
      <c r="C7" s="313">
        <f>BOD!$B$29</f>
        <v>40.5</v>
      </c>
      <c r="D7" s="313">
        <f>BOD!$B$29</f>
        <v>40.5</v>
      </c>
      <c r="E7" s="313">
        <f>BOD!$B$29</f>
        <v>40.5</v>
      </c>
      <c r="F7" s="313">
        <f>BOD!$B$29</f>
        <v>40.5</v>
      </c>
      <c r="G7" s="313">
        <f>BOD!$B$29</f>
        <v>40.5</v>
      </c>
      <c r="H7" s="313">
        <f>BOD!$B$29</f>
        <v>40.5</v>
      </c>
      <c r="I7" s="313">
        <f>BOD!$B$29</f>
        <v>40.5</v>
      </c>
      <c r="J7" s="313">
        <f>BOD!$B$29</f>
        <v>40.5</v>
      </c>
      <c r="K7" s="313">
        <f>BOD!$B$29</f>
        <v>40.5</v>
      </c>
      <c r="L7" s="313">
        <f>BOD!$B$29</f>
        <v>40.5</v>
      </c>
      <c r="M7" s="313">
        <f>BOD!$B$29</f>
        <v>40.5</v>
      </c>
      <c r="N7" s="313">
        <f>BOD!$B$29</f>
        <v>40.5</v>
      </c>
      <c r="O7" s="313">
        <f>BOD!$B$29</f>
        <v>40.5</v>
      </c>
      <c r="P7" s="313">
        <f>BOD!$B$29</f>
        <v>40.5</v>
      </c>
      <c r="Q7" s="488"/>
    </row>
    <row r="8" spans="1:22" s="66" customFormat="1" ht="16.2" x14ac:dyDescent="0.35">
      <c r="A8" s="68"/>
      <c r="B8" s="69"/>
      <c r="C8" s="69"/>
      <c r="D8" s="69"/>
      <c r="E8" s="75"/>
      <c r="F8" s="75"/>
      <c r="G8" s="75"/>
      <c r="H8" s="75"/>
      <c r="I8" s="75"/>
      <c r="J8" s="75"/>
      <c r="N8" s="62"/>
      <c r="O8" s="62"/>
      <c r="P8" s="62"/>
      <c r="Q8" s="62"/>
      <c r="R8" s="62"/>
      <c r="S8" s="62"/>
    </row>
    <row r="9" spans="1:22" s="66" customFormat="1" ht="16.2" x14ac:dyDescent="0.35">
      <c r="A9" s="68"/>
      <c r="B9" s="76"/>
      <c r="C9" s="76"/>
      <c r="D9" s="76"/>
      <c r="E9" s="70"/>
      <c r="F9" s="70"/>
      <c r="G9" s="70"/>
      <c r="H9" s="70"/>
      <c r="I9" s="70"/>
      <c r="J9" s="70"/>
      <c r="N9" s="62"/>
      <c r="O9" s="62"/>
      <c r="P9" s="62"/>
      <c r="Q9" s="62"/>
      <c r="R9" s="62"/>
      <c r="S9" s="62"/>
    </row>
    <row r="10" spans="1:22" s="63" customFormat="1" ht="30" customHeight="1" x14ac:dyDescent="0.35">
      <c r="A10" s="505" t="s">
        <v>54</v>
      </c>
      <c r="B10" s="59" t="s">
        <v>56</v>
      </c>
      <c r="C10" s="60">
        <v>2005</v>
      </c>
      <c r="D10" s="60">
        <v>2006</v>
      </c>
      <c r="E10" s="60">
        <v>2007</v>
      </c>
      <c r="F10" s="60">
        <v>2008</v>
      </c>
      <c r="G10" s="60">
        <v>2009</v>
      </c>
      <c r="H10" s="60">
        <v>2010</v>
      </c>
      <c r="I10" s="60">
        <v>2011</v>
      </c>
      <c r="J10" s="60">
        <v>2012</v>
      </c>
      <c r="K10" s="60">
        <v>2013</v>
      </c>
      <c r="L10" s="60">
        <v>2014</v>
      </c>
      <c r="M10" s="60">
        <v>2015</v>
      </c>
      <c r="N10" s="60">
        <v>2016</v>
      </c>
      <c r="O10" s="60">
        <v>2017</v>
      </c>
      <c r="P10" s="61">
        <v>2018</v>
      </c>
      <c r="Q10" s="62"/>
      <c r="R10" s="62"/>
      <c r="S10" s="62"/>
    </row>
    <row r="11" spans="1:22" ht="15.75" customHeight="1" x14ac:dyDescent="0.35">
      <c r="A11" s="77"/>
      <c r="B11" s="78"/>
      <c r="C11" s="42">
        <f>C3*C7*0.001*365</f>
        <v>14368977.301500002</v>
      </c>
      <c r="D11" s="42">
        <f>D3*D7*0.001*365</f>
        <v>14677389.033750005</v>
      </c>
      <c r="E11" s="42">
        <f>E3*E7*0.001*365</f>
        <v>14985800.766000006</v>
      </c>
      <c r="F11" s="42">
        <f>F3*F7*0.001*365</f>
        <v>15294212.498250006</v>
      </c>
      <c r="G11" s="42">
        <f t="shared" ref="G11:L11" si="0">G3*G7*0.001*365</f>
        <v>15602624.230500007</v>
      </c>
      <c r="H11" s="42">
        <f t="shared" si="0"/>
        <v>15911035.962750006</v>
      </c>
      <c r="I11" s="42">
        <f t="shared" si="0"/>
        <v>16219447.695</v>
      </c>
      <c r="J11" s="42">
        <f t="shared" si="0"/>
        <v>16600273.134322478</v>
      </c>
      <c r="K11" s="42">
        <f t="shared" si="0"/>
        <v>16981098.573644958</v>
      </c>
      <c r="L11" s="42">
        <f t="shared" si="0"/>
        <v>17361924.012967438</v>
      </c>
      <c r="M11" s="42">
        <f>M3*M7*0.001*365</f>
        <v>17742749.452289913</v>
      </c>
      <c r="N11" s="42">
        <f t="shared" ref="N11:O11" si="1">N3*N7*0.001*365</f>
        <v>18132516.504049659</v>
      </c>
      <c r="O11" s="42">
        <f t="shared" si="1"/>
        <v>18531225.168246668</v>
      </c>
      <c r="P11" s="79">
        <f>P3*P7*0.001*365</f>
        <v>18938875.444880936</v>
      </c>
      <c r="Q11" s="62"/>
      <c r="R11" s="62"/>
      <c r="S11" s="62"/>
    </row>
    <row r="12" spans="1:22" ht="15.75" customHeight="1" x14ac:dyDescent="0.35">
      <c r="A12" s="80"/>
      <c r="B12" s="76"/>
      <c r="C12" s="76"/>
      <c r="D12" s="76"/>
      <c r="E12" s="75"/>
      <c r="F12" s="75"/>
      <c r="G12" s="75"/>
      <c r="H12" s="75"/>
      <c r="I12" s="75"/>
      <c r="J12" s="75"/>
      <c r="N12" s="62"/>
      <c r="O12" s="62"/>
      <c r="P12" s="62"/>
      <c r="Q12" s="62"/>
      <c r="R12" s="62"/>
      <c r="S12" s="62"/>
    </row>
    <row r="13" spans="1:22" ht="16.2" x14ac:dyDescent="0.35">
      <c r="A13" s="80"/>
      <c r="B13" s="76"/>
      <c r="C13" s="76"/>
      <c r="D13" s="76"/>
      <c r="E13" s="75"/>
      <c r="F13" s="81"/>
      <c r="G13" s="81"/>
      <c r="H13" s="81"/>
      <c r="I13" s="81"/>
      <c r="J13" s="81"/>
      <c r="N13" s="62"/>
      <c r="O13" s="62"/>
      <c r="P13" s="62"/>
      <c r="Q13" s="62"/>
      <c r="R13" s="62"/>
      <c r="S13" s="62"/>
    </row>
    <row r="14" spans="1:22" ht="18" customHeight="1" x14ac:dyDescent="0.3">
      <c r="A14" s="58" t="s">
        <v>100</v>
      </c>
      <c r="B14" s="59" t="s">
        <v>158</v>
      </c>
      <c r="C14" s="60">
        <v>2005</v>
      </c>
      <c r="D14" s="60">
        <v>2006</v>
      </c>
      <c r="E14" s="60">
        <v>2007</v>
      </c>
      <c r="F14" s="60">
        <v>2008</v>
      </c>
      <c r="G14" s="60">
        <v>2009</v>
      </c>
      <c r="H14" s="60">
        <v>2010</v>
      </c>
      <c r="I14" s="60">
        <v>2011</v>
      </c>
      <c r="J14" s="60">
        <v>2012</v>
      </c>
      <c r="K14" s="60">
        <v>2013</v>
      </c>
      <c r="L14" s="60">
        <v>2014</v>
      </c>
      <c r="M14" s="60">
        <v>2015</v>
      </c>
      <c r="N14" s="60">
        <v>2016</v>
      </c>
      <c r="O14" s="60">
        <v>2017</v>
      </c>
      <c r="P14" s="61">
        <v>2018</v>
      </c>
    </row>
    <row r="15" spans="1:22" ht="15.75" customHeight="1" x14ac:dyDescent="0.3">
      <c r="A15" s="77"/>
      <c r="B15" s="78"/>
      <c r="C15" s="41">
        <v>1.25</v>
      </c>
      <c r="D15" s="41">
        <v>1.25</v>
      </c>
      <c r="E15" s="42">
        <v>1.25</v>
      </c>
      <c r="F15" s="42">
        <v>1.25</v>
      </c>
      <c r="G15" s="42">
        <v>1.25</v>
      </c>
      <c r="H15" s="42">
        <v>1.25</v>
      </c>
      <c r="I15" s="42">
        <v>1.25</v>
      </c>
      <c r="J15" s="42">
        <v>1.25</v>
      </c>
      <c r="K15" s="43">
        <v>1.25</v>
      </c>
      <c r="L15" s="43">
        <v>1.25</v>
      </c>
      <c r="M15" s="43">
        <v>1.25</v>
      </c>
      <c r="N15" s="43">
        <v>1.25</v>
      </c>
      <c r="O15" s="43">
        <v>1.25</v>
      </c>
      <c r="P15" s="44">
        <v>1.25</v>
      </c>
    </row>
    <row r="16" spans="1:22" ht="15.75" customHeight="1" x14ac:dyDescent="0.3">
      <c r="A16" s="80"/>
      <c r="B16" s="76"/>
      <c r="C16" s="76"/>
      <c r="D16" s="76"/>
      <c r="E16" s="75"/>
      <c r="F16" s="75"/>
      <c r="G16" s="75"/>
      <c r="H16" s="75"/>
      <c r="I16" s="75"/>
      <c r="J16" s="75"/>
    </row>
    <row r="17" spans="1:19" x14ac:dyDescent="0.3">
      <c r="A17" s="80"/>
      <c r="B17" s="76"/>
      <c r="C17" s="76"/>
      <c r="D17" s="76"/>
      <c r="E17" s="82"/>
      <c r="F17" s="82"/>
      <c r="G17" s="82"/>
      <c r="H17" s="82"/>
      <c r="I17" s="82"/>
      <c r="J17" s="82"/>
    </row>
    <row r="18" spans="1:19" s="63" customFormat="1" ht="18" x14ac:dyDescent="0.3">
      <c r="A18" s="58" t="s">
        <v>101</v>
      </c>
      <c r="B18" s="59" t="s">
        <v>158</v>
      </c>
      <c r="C18" s="60">
        <v>2005</v>
      </c>
      <c r="D18" s="60">
        <v>2006</v>
      </c>
      <c r="E18" s="60">
        <v>2007</v>
      </c>
      <c r="F18" s="60">
        <v>2008</v>
      </c>
      <c r="G18" s="60">
        <v>2009</v>
      </c>
      <c r="H18" s="60">
        <v>2010</v>
      </c>
      <c r="I18" s="60">
        <v>2011</v>
      </c>
      <c r="J18" s="60">
        <v>2012</v>
      </c>
      <c r="K18" s="60">
        <v>2013</v>
      </c>
      <c r="L18" s="60">
        <v>2014</v>
      </c>
      <c r="M18" s="60">
        <v>2015</v>
      </c>
      <c r="N18" s="60">
        <v>2016</v>
      </c>
      <c r="O18" s="60">
        <v>2017</v>
      </c>
      <c r="P18" s="61">
        <v>2018</v>
      </c>
    </row>
    <row r="19" spans="1:19" x14ac:dyDescent="0.3">
      <c r="A19" s="77"/>
      <c r="B19" s="78"/>
      <c r="C19" s="74">
        <v>1</v>
      </c>
      <c r="D19" s="74">
        <v>1</v>
      </c>
      <c r="E19" s="42">
        <v>1</v>
      </c>
      <c r="F19" s="42">
        <v>1</v>
      </c>
      <c r="G19" s="42">
        <v>1</v>
      </c>
      <c r="H19" s="42">
        <v>1</v>
      </c>
      <c r="I19" s="42">
        <v>1</v>
      </c>
      <c r="J19" s="42">
        <v>1</v>
      </c>
      <c r="K19" s="145">
        <v>1</v>
      </c>
      <c r="L19" s="145">
        <v>1</v>
      </c>
      <c r="M19" s="145">
        <v>1</v>
      </c>
      <c r="N19" s="145">
        <v>1</v>
      </c>
      <c r="O19" s="145">
        <v>1</v>
      </c>
      <c r="P19" s="146">
        <v>1</v>
      </c>
    </row>
    <row r="20" spans="1:19" x14ac:dyDescent="0.3">
      <c r="A20" s="80"/>
      <c r="B20" s="76"/>
      <c r="C20" s="76"/>
      <c r="D20" s="76"/>
      <c r="E20" s="75"/>
      <c r="F20" s="75"/>
      <c r="G20" s="75"/>
      <c r="H20" s="75"/>
      <c r="I20" s="75"/>
      <c r="J20" s="75"/>
    </row>
    <row r="21" spans="1:19" x14ac:dyDescent="0.3">
      <c r="A21" s="80"/>
      <c r="B21" s="76"/>
      <c r="C21" s="76"/>
      <c r="D21" s="76"/>
      <c r="E21" s="82"/>
      <c r="F21" s="82"/>
      <c r="G21" s="82"/>
      <c r="H21" s="82"/>
      <c r="I21" s="82"/>
      <c r="J21" s="82"/>
    </row>
    <row r="22" spans="1:19" ht="18" x14ac:dyDescent="0.3">
      <c r="A22" s="505" t="s">
        <v>188</v>
      </c>
      <c r="B22" s="59" t="s">
        <v>56</v>
      </c>
      <c r="C22" s="60">
        <v>2005</v>
      </c>
      <c r="D22" s="60">
        <v>2006</v>
      </c>
      <c r="E22" s="60">
        <v>2007</v>
      </c>
      <c r="F22" s="60">
        <v>2008</v>
      </c>
      <c r="G22" s="60">
        <v>2009</v>
      </c>
      <c r="H22" s="60">
        <v>2010</v>
      </c>
      <c r="I22" s="60">
        <v>2011</v>
      </c>
      <c r="J22" s="60">
        <v>2012</v>
      </c>
      <c r="K22" s="60">
        <v>2013</v>
      </c>
      <c r="L22" s="60">
        <v>2014</v>
      </c>
      <c r="M22" s="60">
        <v>2015</v>
      </c>
      <c r="N22" s="60">
        <v>2016</v>
      </c>
      <c r="O22" s="60">
        <v>2017</v>
      </c>
      <c r="P22" s="61">
        <v>2018</v>
      </c>
      <c r="Q22" s="63"/>
      <c r="R22" s="63"/>
      <c r="S22" s="63"/>
    </row>
    <row r="23" spans="1:19" s="49" customFormat="1" x14ac:dyDescent="0.3">
      <c r="A23" s="83"/>
      <c r="B23" s="84"/>
      <c r="C23" s="315">
        <f>C11*'Urban_degree of utilization'!$Y$32*C15</f>
        <v>391123.38431295246</v>
      </c>
      <c r="D23" s="315">
        <f>D11*'Urban_degree of utilization'!$Y$32*D15</f>
        <v>399518.34784782073</v>
      </c>
      <c r="E23" s="315">
        <f>E11*'Urban_degree of utilization'!$Y$32*E15</f>
        <v>407913.31138268881</v>
      </c>
      <c r="F23" s="315">
        <f>F11*'Urban_degree of utilization'!$Y$32*F15</f>
        <v>416308.2749175569</v>
      </c>
      <c r="G23" s="315">
        <f>G11*'Urban_degree of utilization'!$Y$32*G15</f>
        <v>424703.23845242505</v>
      </c>
      <c r="H23" s="315">
        <f>H11*'Urban_degree of utilization'!$Y$32*H15</f>
        <v>433098.20198729314</v>
      </c>
      <c r="I23" s="315">
        <f>I11*'Urban_degree of utilization'!$P$32*I15</f>
        <v>1033989.7905562499</v>
      </c>
      <c r="J23" s="315">
        <f>J11*'Urban_degree of utilization'!$P$32*J15</f>
        <v>1058267.4123130578</v>
      </c>
      <c r="K23" s="315">
        <f>K11*'Urban_degree of utilization'!$P$32*K15</f>
        <v>1082545.0340698662</v>
      </c>
      <c r="L23" s="315">
        <f>L11*'Urban_degree of utilization'!$P$32*L15</f>
        <v>1106822.6558266741</v>
      </c>
      <c r="M23" s="315">
        <f>M11*'Urban_degree of utilization'!$P$32*M15</f>
        <v>1131100.2775834817</v>
      </c>
      <c r="N23" s="315">
        <f>N11*'Urban_degree of utilization'!$P$32*N15</f>
        <v>1155947.9271331658</v>
      </c>
      <c r="O23" s="315">
        <f>O11*'Urban_degree of utilization'!$P$32*O15</f>
        <v>1181365.604475725</v>
      </c>
      <c r="P23" s="315">
        <f>P11*'Urban_degree of utilization'!$P$32*P15</f>
        <v>1207353.3096111596</v>
      </c>
      <c r="Q23" s="489"/>
      <c r="R23" s="63"/>
      <c r="S23" s="63"/>
    </row>
    <row r="24" spans="1:19" s="49" customFormat="1" x14ac:dyDescent="0.3">
      <c r="A24" s="46"/>
      <c r="B24" s="85"/>
      <c r="C24" s="317"/>
      <c r="D24" s="85"/>
      <c r="E24" s="86"/>
      <c r="F24" s="86"/>
      <c r="G24" s="86"/>
      <c r="H24" s="86"/>
      <c r="I24" s="86"/>
      <c r="J24" s="86"/>
      <c r="N24" s="63"/>
      <c r="O24" s="63"/>
      <c r="P24" s="63"/>
      <c r="Q24" s="63"/>
      <c r="R24" s="63"/>
      <c r="S24" s="63"/>
    </row>
    <row r="25" spans="1:19" s="49" customFormat="1" x14ac:dyDescent="0.3">
      <c r="A25" s="46"/>
      <c r="B25" s="85"/>
      <c r="C25" s="85"/>
      <c r="D25" s="85"/>
      <c r="E25" s="87"/>
      <c r="F25" s="87"/>
      <c r="G25" s="87"/>
      <c r="H25" s="87"/>
      <c r="I25" s="87"/>
      <c r="J25" s="87"/>
      <c r="N25" s="63"/>
      <c r="O25" s="63"/>
      <c r="P25" s="63"/>
      <c r="Q25" s="63"/>
      <c r="R25" s="63"/>
      <c r="S25" s="63"/>
    </row>
    <row r="26" spans="1:19" ht="18" x14ac:dyDescent="0.3">
      <c r="A26" s="505" t="s">
        <v>189</v>
      </c>
      <c r="B26" s="59" t="s">
        <v>56</v>
      </c>
      <c r="C26" s="60">
        <v>2005</v>
      </c>
      <c r="D26" s="60">
        <v>2006</v>
      </c>
      <c r="E26" s="60">
        <v>2007</v>
      </c>
      <c r="F26" s="60">
        <v>2008</v>
      </c>
      <c r="G26" s="60">
        <v>2009</v>
      </c>
      <c r="H26" s="60">
        <v>2010</v>
      </c>
      <c r="I26" s="60">
        <v>2011</v>
      </c>
      <c r="J26" s="60">
        <v>2012</v>
      </c>
      <c r="K26" s="60">
        <v>2013</v>
      </c>
      <c r="L26" s="60">
        <v>2014</v>
      </c>
      <c r="M26" s="60">
        <v>2015</v>
      </c>
      <c r="N26" s="60">
        <v>2016</v>
      </c>
      <c r="O26" s="60">
        <v>2017</v>
      </c>
      <c r="P26" s="61">
        <v>2018</v>
      </c>
      <c r="Q26" s="63"/>
      <c r="R26" s="63"/>
      <c r="S26" s="63"/>
    </row>
    <row r="27" spans="1:19" s="49" customFormat="1" x14ac:dyDescent="0.3">
      <c r="A27" s="88"/>
      <c r="B27" s="84"/>
      <c r="C27" s="315">
        <f>C11*C19*(1-'Urban_degree of utilization'!$Y$32)</f>
        <v>14056078.59404964</v>
      </c>
      <c r="D27" s="315">
        <f>D11*D19*(1-'Urban_degree of utilization'!$Y$32)</f>
        <v>14357774.355471749</v>
      </c>
      <c r="E27" s="315">
        <f>E11*E19*(1-'Urban_degree of utilization'!$Y$32)</f>
        <v>14659470.116893856</v>
      </c>
      <c r="F27" s="315">
        <f>F11*F19*(1-'Urban_degree of utilization'!$Y$32)</f>
        <v>14961165.878315961</v>
      </c>
      <c r="G27" s="315">
        <f>G11*G19*(1-'Urban_degree of utilization'!$Y$32)</f>
        <v>15262861.639738068</v>
      </c>
      <c r="H27" s="315">
        <f>H11*H19*(1-'Urban_degree of utilization'!$Y$32)</f>
        <v>15564557.401160173</v>
      </c>
      <c r="I27" s="315">
        <f>I11*I19*(1-'Urban_degree of utilization'!$P$32)</f>
        <v>15392255.862554999</v>
      </c>
      <c r="J27" s="315">
        <f>J11*J19*(1-'Urban_degree of utilization'!$P$32)</f>
        <v>15753659.20447203</v>
      </c>
      <c r="K27" s="315">
        <f>K11*K19*(1-'Urban_degree of utilization'!$P$32)</f>
        <v>16115062.546389066</v>
      </c>
      <c r="L27" s="315">
        <f>L11*L19*(1-'Urban_degree of utilization'!$P$32)</f>
        <v>16476465.888306098</v>
      </c>
      <c r="M27" s="315">
        <f>M11*M19*(1-'Urban_degree of utilization'!$P$32)</f>
        <v>16837869.230223127</v>
      </c>
      <c r="N27" s="315">
        <f>N11*N19*(1-'Urban_degree of utilization'!$P$32)</f>
        <v>17207758.162343126</v>
      </c>
      <c r="O27" s="315">
        <f>O11*O19*(1-'Urban_degree of utilization'!$P$32)</f>
        <v>17586132.684666086</v>
      </c>
      <c r="P27" s="315">
        <f>P11*P19*(1-'Urban_degree of utilization'!$P$32)</f>
        <v>17972992.797192007</v>
      </c>
      <c r="Q27" s="489"/>
      <c r="R27" s="63"/>
      <c r="S27" s="63"/>
    </row>
    <row r="28" spans="1:19" s="49" customFormat="1" x14ac:dyDescent="0.3">
      <c r="A28" s="89"/>
      <c r="B28" s="90"/>
      <c r="C28" s="317"/>
      <c r="D28" s="90"/>
      <c r="E28" s="86"/>
      <c r="F28" s="86"/>
      <c r="G28" s="86"/>
      <c r="H28" s="86"/>
      <c r="I28" s="86"/>
      <c r="J28" s="86"/>
      <c r="N28" s="63"/>
      <c r="O28" s="63"/>
      <c r="P28" s="63"/>
      <c r="Q28" s="63"/>
      <c r="R28" s="63"/>
      <c r="S28" s="63"/>
    </row>
    <row r="29" spans="1:19" s="49" customFormat="1" x14ac:dyDescent="0.3">
      <c r="A29" s="89"/>
      <c r="B29" s="90"/>
      <c r="C29" s="90"/>
      <c r="D29" s="90"/>
      <c r="E29" s="51"/>
      <c r="F29" s="51"/>
      <c r="G29" s="51"/>
      <c r="H29" s="51"/>
      <c r="I29" s="51"/>
      <c r="J29" s="51"/>
      <c r="O29" s="137"/>
    </row>
    <row r="30" spans="1:19" s="49" customFormat="1" ht="15.75" customHeight="1" x14ac:dyDescent="0.3">
      <c r="A30" s="505" t="s">
        <v>102</v>
      </c>
      <c r="B30" s="506"/>
      <c r="C30" s="89"/>
      <c r="D30" s="89"/>
      <c r="E30" s="91"/>
      <c r="F30" s="91"/>
      <c r="G30" s="91"/>
      <c r="H30" s="91"/>
      <c r="I30" s="91"/>
      <c r="J30" s="91"/>
      <c r="L30" s="63"/>
      <c r="M30" s="63"/>
      <c r="N30" s="63"/>
      <c r="O30" s="63"/>
      <c r="P30" s="63"/>
      <c r="Q30" s="63"/>
      <c r="R30" s="63"/>
      <c r="S30" s="63"/>
    </row>
    <row r="31" spans="1:19" s="49" customFormat="1" ht="15.75" customHeight="1" x14ac:dyDescent="0.3">
      <c r="A31" s="92">
        <v>0.6</v>
      </c>
      <c r="B31" s="93" t="s">
        <v>12</v>
      </c>
      <c r="C31" s="50"/>
      <c r="D31" s="50"/>
      <c r="E31" s="51"/>
      <c r="F31" s="48"/>
      <c r="G31" s="48"/>
      <c r="H31" s="48"/>
      <c r="I31" s="48"/>
      <c r="J31" s="48"/>
      <c r="L31" s="63"/>
      <c r="M31" s="63"/>
      <c r="N31" s="63"/>
      <c r="O31" s="63"/>
      <c r="P31" s="63"/>
      <c r="Q31" s="63"/>
      <c r="R31" s="63"/>
      <c r="S31" s="63"/>
    </row>
    <row r="32" spans="1:19" s="49" customFormat="1" ht="15.75" customHeight="1" x14ac:dyDescent="0.3">
      <c r="A32" s="89"/>
      <c r="B32" s="89"/>
      <c r="C32" s="89"/>
      <c r="D32" s="89"/>
      <c r="E32" s="51"/>
      <c r="F32" s="51"/>
      <c r="G32" s="51"/>
      <c r="H32" s="51"/>
      <c r="I32" s="51"/>
      <c r="J32" s="51"/>
      <c r="L32" s="63"/>
      <c r="M32" s="63"/>
      <c r="N32" s="63"/>
      <c r="O32" s="63"/>
      <c r="P32" s="63"/>
      <c r="Q32" s="63"/>
      <c r="R32" s="63"/>
      <c r="S32" s="63"/>
    </row>
    <row r="33" spans="1:26" s="49" customFormat="1" ht="15.75" customHeight="1" x14ac:dyDescent="0.3">
      <c r="A33" s="671" t="s">
        <v>18</v>
      </c>
      <c r="B33" s="672"/>
      <c r="C33" s="89"/>
      <c r="D33" s="89"/>
      <c r="E33" s="51"/>
      <c r="F33" s="51"/>
      <c r="G33" s="51"/>
      <c r="H33" s="51"/>
      <c r="I33" s="51"/>
      <c r="J33" s="51"/>
      <c r="L33" s="63"/>
      <c r="M33" s="63"/>
      <c r="N33" s="63"/>
      <c r="O33" s="63"/>
      <c r="P33" s="63"/>
      <c r="Q33" s="63"/>
      <c r="R33" s="63"/>
      <c r="S33" s="63"/>
    </row>
    <row r="34" spans="1:26" s="49" customFormat="1" x14ac:dyDescent="0.3">
      <c r="A34" s="94">
        <v>0</v>
      </c>
      <c r="B34" s="95" t="s">
        <v>17</v>
      </c>
      <c r="C34" s="90"/>
      <c r="D34" s="96"/>
      <c r="E34" s="51"/>
      <c r="F34" s="51"/>
      <c r="G34" s="51"/>
      <c r="H34" s="51"/>
      <c r="I34" s="51"/>
      <c r="J34" s="51"/>
      <c r="L34" s="63"/>
      <c r="M34" s="63"/>
      <c r="N34" s="63"/>
      <c r="O34" s="63"/>
      <c r="P34" s="63"/>
      <c r="Q34" s="63"/>
      <c r="R34" s="63"/>
      <c r="S34" s="63"/>
    </row>
    <row r="35" spans="1:26" s="49" customFormat="1" ht="16.2" thickBot="1" x14ac:dyDescent="0.35">
      <c r="A35" s="97"/>
      <c r="B35" s="89"/>
      <c r="C35" s="89"/>
      <c r="D35" s="89"/>
      <c r="E35" s="51"/>
      <c r="F35" s="51"/>
      <c r="G35" s="51"/>
      <c r="H35" s="51"/>
      <c r="I35" s="51"/>
      <c r="J35" s="51"/>
    </row>
    <row r="36" spans="1:26" s="49" customFormat="1" x14ac:dyDescent="0.3">
      <c r="A36" s="515" t="s">
        <v>10</v>
      </c>
      <c r="B36" s="99"/>
      <c r="C36" s="90"/>
      <c r="D36" s="90"/>
      <c r="E36" s="51"/>
      <c r="F36" s="51"/>
      <c r="G36" s="51"/>
      <c r="H36" s="51"/>
      <c r="I36" s="51"/>
      <c r="J36" s="51"/>
    </row>
    <row r="37" spans="1:26" s="49" customFormat="1" x14ac:dyDescent="0.3">
      <c r="A37" s="100" t="s">
        <v>2</v>
      </c>
      <c r="B37" s="101" t="s">
        <v>11</v>
      </c>
      <c r="C37" s="89"/>
      <c r="D37" s="89"/>
      <c r="E37" s="51"/>
      <c r="F37" s="51"/>
      <c r="G37" s="51"/>
      <c r="H37" s="51"/>
      <c r="I37" s="51"/>
      <c r="J37" s="51"/>
    </row>
    <row r="38" spans="1:26" s="49" customFormat="1" x14ac:dyDescent="0.3">
      <c r="A38" s="52" t="s">
        <v>3</v>
      </c>
      <c r="B38" s="102">
        <v>0.8</v>
      </c>
      <c r="C38" s="103"/>
      <c r="D38" s="103"/>
      <c r="E38" s="51"/>
      <c r="F38" s="51"/>
      <c r="G38" s="51"/>
      <c r="H38" s="51"/>
      <c r="I38" s="51"/>
      <c r="J38" s="51"/>
    </row>
    <row r="39" spans="1:26" s="49" customFormat="1" ht="46.8" x14ac:dyDescent="0.3">
      <c r="A39" s="52" t="s">
        <v>4</v>
      </c>
      <c r="B39" s="104">
        <v>0.3</v>
      </c>
      <c r="C39" s="103"/>
      <c r="D39" s="103"/>
      <c r="E39" s="51"/>
      <c r="F39" s="51"/>
      <c r="G39" s="51"/>
      <c r="H39" s="51"/>
      <c r="I39" s="51"/>
      <c r="J39" s="51"/>
    </row>
    <row r="40" spans="1:26" s="49" customFormat="1" ht="31.2" x14ac:dyDescent="0.3">
      <c r="A40" s="52" t="s">
        <v>96</v>
      </c>
      <c r="B40" s="104">
        <v>0</v>
      </c>
      <c r="C40" s="103"/>
      <c r="D40" s="103"/>
      <c r="E40" s="51"/>
      <c r="F40" s="51"/>
      <c r="G40" s="51"/>
      <c r="H40" s="51"/>
      <c r="I40" s="51"/>
      <c r="J40" s="51"/>
    </row>
    <row r="41" spans="1:26" s="49" customFormat="1" x14ac:dyDescent="0.3">
      <c r="A41" s="52" t="s">
        <v>5</v>
      </c>
      <c r="B41" s="102">
        <v>0.5</v>
      </c>
      <c r="C41" s="103"/>
      <c r="D41" s="103"/>
      <c r="E41" s="51"/>
      <c r="F41" s="51"/>
      <c r="G41" s="51"/>
      <c r="H41" s="51"/>
      <c r="I41" s="51"/>
      <c r="J41" s="51"/>
    </row>
    <row r="42" spans="1:26" s="49" customFormat="1" x14ac:dyDescent="0.3">
      <c r="A42" s="52" t="s">
        <v>6</v>
      </c>
      <c r="B42" s="102">
        <v>0.1</v>
      </c>
      <c r="C42" s="103"/>
      <c r="D42" s="103"/>
      <c r="E42" s="51"/>
      <c r="F42" s="51"/>
      <c r="G42" s="51"/>
      <c r="H42" s="51"/>
      <c r="I42" s="51"/>
      <c r="J42" s="51"/>
    </row>
    <row r="43" spans="1:26" s="49" customFormat="1" x14ac:dyDescent="0.3">
      <c r="A43" s="52" t="s">
        <v>7</v>
      </c>
      <c r="B43" s="102">
        <v>0</v>
      </c>
      <c r="C43" s="103"/>
      <c r="D43" s="103"/>
      <c r="E43" s="51"/>
      <c r="F43" s="51"/>
      <c r="G43" s="51"/>
      <c r="H43" s="51"/>
      <c r="I43" s="51"/>
      <c r="J43" s="51"/>
    </row>
    <row r="44" spans="1:26" s="49" customFormat="1" x14ac:dyDescent="0.3">
      <c r="A44" s="52" t="s">
        <v>8</v>
      </c>
      <c r="B44" s="102">
        <v>0.5</v>
      </c>
      <c r="C44" s="103"/>
      <c r="D44" s="103"/>
      <c r="E44" s="51"/>
      <c r="F44" s="51"/>
      <c r="G44" s="51"/>
      <c r="H44" s="51"/>
      <c r="I44" s="51"/>
      <c r="J44" s="51"/>
    </row>
    <row r="45" spans="1:26" s="49" customFormat="1" ht="31.2" x14ac:dyDescent="0.3">
      <c r="A45" s="53" t="s">
        <v>99</v>
      </c>
      <c r="B45" s="105">
        <v>0.5</v>
      </c>
      <c r="C45" s="103"/>
      <c r="D45" s="103"/>
      <c r="E45" s="51"/>
      <c r="F45" s="51"/>
      <c r="G45" s="51"/>
      <c r="H45" s="51"/>
      <c r="I45" s="51"/>
      <c r="J45" s="51"/>
    </row>
    <row r="46" spans="1:26" s="49" customFormat="1" ht="47.4" thickBot="1" x14ac:dyDescent="0.35">
      <c r="A46" s="54" t="s">
        <v>9</v>
      </c>
      <c r="B46" s="106">
        <v>0.1</v>
      </c>
      <c r="C46" s="103"/>
      <c r="D46" s="103"/>
      <c r="E46" s="51"/>
      <c r="F46" s="51"/>
      <c r="G46" s="51"/>
      <c r="H46" s="51"/>
      <c r="I46" s="51"/>
      <c r="J46" s="51"/>
    </row>
    <row r="47" spans="1:26" s="49" customFormat="1" ht="16.2" thickBot="1" x14ac:dyDescent="0.35">
      <c r="A47" s="107"/>
      <c r="B47" s="108"/>
      <c r="C47" s="108"/>
      <c r="D47" s="108"/>
      <c r="E47" s="108"/>
      <c r="F47" s="108"/>
      <c r="G47" s="51"/>
      <c r="H47" s="51"/>
      <c r="I47" s="51"/>
      <c r="J47" s="51"/>
      <c r="K47" s="51"/>
      <c r="L47" s="51"/>
    </row>
    <row r="48" spans="1:26" s="49" customFormat="1" ht="45.75" customHeight="1" thickBot="1" x14ac:dyDescent="0.35">
      <c r="A48" s="673" t="s">
        <v>263</v>
      </c>
      <c r="B48" s="674"/>
      <c r="C48" s="674"/>
      <c r="D48" s="675"/>
      <c r="E48" s="125"/>
      <c r="F48" s="125"/>
      <c r="G48" s="125"/>
      <c r="H48" s="125"/>
      <c r="I48" s="51"/>
      <c r="J48" s="51"/>
      <c r="K48" s="51"/>
      <c r="L48" s="51"/>
      <c r="N48" s="51"/>
      <c r="O48" s="51"/>
      <c r="P48" s="51"/>
      <c r="Q48" s="51"/>
      <c r="R48" s="51"/>
      <c r="S48" s="51"/>
      <c r="T48" s="51"/>
      <c r="U48" s="51"/>
      <c r="V48" s="51"/>
      <c r="W48" s="51"/>
      <c r="X48" s="51"/>
      <c r="Y48" s="51"/>
      <c r="Z48" s="51"/>
    </row>
    <row r="49" spans="1:26" s="49" customFormat="1" ht="62.4" x14ac:dyDescent="0.3">
      <c r="A49" s="126" t="s">
        <v>57</v>
      </c>
      <c r="B49" s="127" t="s">
        <v>61</v>
      </c>
      <c r="C49" s="502" t="s">
        <v>174</v>
      </c>
      <c r="D49" s="148" t="s">
        <v>175</v>
      </c>
      <c r="F49" s="51"/>
      <c r="G49" s="51"/>
      <c r="H49" s="51"/>
      <c r="I49" s="51"/>
      <c r="J49" s="51"/>
      <c r="K49" s="51"/>
      <c r="L49" s="51"/>
      <c r="N49" s="51"/>
      <c r="O49" s="51"/>
      <c r="P49" s="51"/>
      <c r="Q49" s="51"/>
      <c r="R49" s="51"/>
      <c r="S49" s="51"/>
      <c r="T49" s="51"/>
      <c r="U49" s="51"/>
      <c r="V49" s="51"/>
      <c r="W49" s="51"/>
      <c r="X49" s="51"/>
      <c r="Y49" s="51"/>
      <c r="Z49" s="51"/>
    </row>
    <row r="50" spans="1:26" s="49" customFormat="1" x14ac:dyDescent="0.3">
      <c r="A50" s="676" t="s">
        <v>173</v>
      </c>
      <c r="B50" s="110" t="s">
        <v>58</v>
      </c>
      <c r="C50" s="318">
        <f>'Urban_degree of utilization'!$Z$32</f>
        <v>0.30443688118811874</v>
      </c>
      <c r="D50" s="319">
        <f>'Urban_degree of utilization'!$S$32</f>
        <v>0.71299999999999997</v>
      </c>
      <c r="F50" s="51"/>
      <c r="G50" s="51"/>
      <c r="H50" s="51"/>
      <c r="I50" s="51"/>
      <c r="J50" s="51"/>
      <c r="K50" s="51"/>
      <c r="L50" s="51"/>
      <c r="N50" s="51"/>
      <c r="O50" s="51"/>
      <c r="P50" s="51"/>
      <c r="Q50" s="51"/>
      <c r="R50" s="51"/>
      <c r="S50" s="51"/>
      <c r="T50" s="51"/>
      <c r="U50" s="51"/>
      <c r="V50" s="51"/>
      <c r="W50" s="51"/>
      <c r="X50" s="51"/>
      <c r="Y50" s="51"/>
      <c r="Z50" s="51"/>
    </row>
    <row r="51" spans="1:26" s="49" customFormat="1" x14ac:dyDescent="0.3">
      <c r="A51" s="676"/>
      <c r="B51" s="110" t="s">
        <v>59</v>
      </c>
      <c r="C51" s="318">
        <f>'Urban_degree of utilization'!$AB$32</f>
        <v>0.54500000000000004</v>
      </c>
      <c r="D51" s="319">
        <f>'Urban_degree of utilization'!$Q$32</f>
        <v>0.17199999999999999</v>
      </c>
      <c r="F51" s="51"/>
      <c r="G51" s="51"/>
      <c r="H51" s="51"/>
      <c r="I51" s="51"/>
      <c r="J51" s="51"/>
      <c r="K51" s="51"/>
      <c r="L51" s="51"/>
      <c r="N51" s="51"/>
      <c r="O51" s="51"/>
      <c r="P51" s="51"/>
      <c r="Q51" s="51"/>
      <c r="R51" s="51"/>
      <c r="S51" s="51"/>
      <c r="T51" s="51"/>
      <c r="U51" s="51"/>
      <c r="V51" s="51"/>
      <c r="W51" s="51"/>
      <c r="X51" s="51"/>
      <c r="Y51" s="51"/>
      <c r="Z51" s="51"/>
    </row>
    <row r="52" spans="1:26" s="49" customFormat="1" x14ac:dyDescent="0.3">
      <c r="A52" s="676"/>
      <c r="B52" s="110" t="s">
        <v>98</v>
      </c>
      <c r="C52" s="318">
        <f>'Urban_degree of utilization'!$AD$32</f>
        <v>8.0000000000000002E-3</v>
      </c>
      <c r="D52" s="319">
        <f>'Urban_degree of utilization'!$R$32</f>
        <v>6.0000000000000001E-3</v>
      </c>
      <c r="F52" s="51"/>
      <c r="G52" s="51"/>
      <c r="H52" s="51"/>
      <c r="I52" s="51"/>
      <c r="J52" s="51"/>
      <c r="K52" s="51"/>
      <c r="L52" s="51"/>
      <c r="N52" s="51"/>
      <c r="O52" s="51"/>
      <c r="P52" s="51"/>
      <c r="Q52" s="51"/>
      <c r="R52" s="51"/>
      <c r="S52" s="51"/>
      <c r="T52" s="51"/>
      <c r="U52" s="51"/>
      <c r="V52" s="51"/>
      <c r="W52" s="51"/>
      <c r="X52" s="51"/>
      <c r="Y52" s="51"/>
      <c r="Z52" s="51"/>
    </row>
    <row r="53" spans="1:26" s="49" customFormat="1" x14ac:dyDescent="0.3">
      <c r="A53" s="676"/>
      <c r="B53" s="110" t="s">
        <v>60</v>
      </c>
      <c r="C53" s="318">
        <f>'Urban_degree of utilization'!$Y$32</f>
        <v>2.1775990099009896E-2</v>
      </c>
      <c r="D53" s="319">
        <f>'Urban_degree of utilization'!$P$32</f>
        <v>5.0999999999999997E-2</v>
      </c>
      <c r="F53" s="51"/>
      <c r="G53" s="51"/>
      <c r="H53" s="51"/>
      <c r="I53" s="51"/>
      <c r="J53" s="51"/>
      <c r="K53" s="51"/>
      <c r="L53" s="51"/>
      <c r="N53" s="51"/>
      <c r="O53" s="51"/>
      <c r="P53" s="51"/>
      <c r="Q53" s="51"/>
      <c r="R53" s="51"/>
      <c r="S53" s="51"/>
      <c r="T53" s="51"/>
      <c r="U53" s="51"/>
      <c r="V53" s="51"/>
      <c r="W53" s="51"/>
      <c r="X53" s="51"/>
      <c r="Y53" s="51"/>
      <c r="Z53" s="51"/>
    </row>
    <row r="54" spans="1:26" s="49" customFormat="1" ht="15.75" customHeight="1" thickBot="1" x14ac:dyDescent="0.35">
      <c r="A54" s="677"/>
      <c r="B54" s="149" t="s">
        <v>134</v>
      </c>
      <c r="C54" s="320">
        <f>'Urban_degree of utilization'!$AF$32</f>
        <v>0.12078712871287134</v>
      </c>
      <c r="D54" s="321">
        <f>'Urban_degree of utilization'!$T$32</f>
        <v>5.799999999999994E-2</v>
      </c>
      <c r="F54" s="51"/>
      <c r="G54" s="51"/>
      <c r="H54" s="51"/>
      <c r="I54" s="51"/>
      <c r="J54" s="51"/>
      <c r="K54" s="51"/>
      <c r="L54" s="51"/>
      <c r="N54" s="51"/>
      <c r="O54" s="51"/>
      <c r="P54" s="51"/>
      <c r="Q54" s="51"/>
      <c r="R54" s="51"/>
      <c r="S54" s="51"/>
      <c r="T54" s="51"/>
      <c r="U54" s="51"/>
      <c r="V54" s="51"/>
      <c r="W54" s="51"/>
      <c r="X54" s="51"/>
      <c r="Y54" s="51"/>
      <c r="Z54" s="51"/>
    </row>
    <row r="55" spans="1:26" s="49" customFormat="1" x14ac:dyDescent="0.3">
      <c r="A55" s="507"/>
      <c r="B55" s="110"/>
      <c r="C55" s="132"/>
      <c r="F55" s="51"/>
      <c r="G55" s="51"/>
      <c r="H55" s="51"/>
      <c r="I55" s="51"/>
      <c r="J55" s="51"/>
      <c r="K55" s="51"/>
      <c r="L55" s="51"/>
      <c r="N55" s="51"/>
      <c r="O55" s="51"/>
      <c r="P55" s="51"/>
      <c r="Q55" s="51"/>
      <c r="R55" s="51"/>
      <c r="S55" s="51"/>
      <c r="T55" s="51"/>
      <c r="U55" s="51"/>
      <c r="V55" s="51"/>
      <c r="W55" s="51"/>
      <c r="X55" s="51"/>
      <c r="Y55" s="51"/>
      <c r="Z55" s="51"/>
    </row>
    <row r="56" spans="1:26" s="49" customFormat="1" ht="16.2" thickBot="1" x14ac:dyDescent="0.35">
      <c r="A56" s="110"/>
      <c r="B56" s="132"/>
      <c r="D56" s="134"/>
      <c r="F56" s="110"/>
      <c r="G56" s="111"/>
      <c r="H56" s="112"/>
      <c r="I56" s="51"/>
      <c r="J56" s="51"/>
      <c r="K56" s="51"/>
      <c r="L56" s="51"/>
    </row>
    <row r="57" spans="1:26" s="49" customFormat="1" ht="48" customHeight="1" x14ac:dyDescent="0.3">
      <c r="A57" s="143" t="s">
        <v>264</v>
      </c>
      <c r="B57" s="502" t="s">
        <v>107</v>
      </c>
      <c r="C57" s="144" t="s">
        <v>108</v>
      </c>
      <c r="D57" s="134"/>
      <c r="F57" s="110"/>
      <c r="G57" s="111"/>
      <c r="H57" s="112"/>
      <c r="I57" s="51"/>
      <c r="J57" s="51"/>
      <c r="K57" s="51"/>
      <c r="L57" s="51"/>
    </row>
    <row r="58" spans="1:26" s="49" customFormat="1" ht="16.2" thickBot="1" x14ac:dyDescent="0.35">
      <c r="A58" s="142" t="s">
        <v>109</v>
      </c>
      <c r="B58" s="322">
        <f>Population!$E$28</f>
        <v>0.49630812550009962</v>
      </c>
      <c r="C58" s="323">
        <f>Population!$C$28</f>
        <v>0.5211154514284464</v>
      </c>
      <c r="D58" s="134"/>
      <c r="F58" s="110"/>
      <c r="G58" s="111"/>
      <c r="H58" s="112"/>
      <c r="I58" s="51"/>
      <c r="J58" s="51"/>
      <c r="K58" s="51"/>
      <c r="L58" s="51"/>
    </row>
    <row r="59" spans="1:26" s="49" customFormat="1" x14ac:dyDescent="0.3">
      <c r="A59" s="133"/>
      <c r="B59" s="133"/>
      <c r="C59" s="133"/>
      <c r="E59" s="110"/>
      <c r="F59" s="111"/>
      <c r="G59" s="112"/>
      <c r="H59" s="51"/>
      <c r="I59" s="51"/>
      <c r="J59" s="51"/>
      <c r="K59" s="51"/>
    </row>
    <row r="60" spans="1:26" s="49" customFormat="1" ht="16.2" thickBot="1" x14ac:dyDescent="0.35">
      <c r="A60" s="109"/>
      <c r="B60" s="133"/>
      <c r="C60" s="133"/>
      <c r="D60" s="133"/>
      <c r="E60" s="133"/>
      <c r="F60" s="133"/>
      <c r="G60" s="133"/>
      <c r="H60" s="133"/>
      <c r="I60" s="133"/>
      <c r="J60" s="133"/>
      <c r="K60" s="133"/>
      <c r="L60" s="133"/>
      <c r="M60" s="133"/>
      <c r="N60" s="133"/>
      <c r="O60" s="133"/>
      <c r="P60" s="133"/>
      <c r="Q60" s="133"/>
      <c r="R60" s="133"/>
      <c r="S60" s="133"/>
      <c r="U60" s="482"/>
      <c r="V60" s="482"/>
      <c r="W60" s="482"/>
    </row>
    <row r="61" spans="1:26" s="49" customFormat="1" ht="16.2" thickBot="1" x14ac:dyDescent="0.35">
      <c r="A61" s="678" t="s">
        <v>65</v>
      </c>
      <c r="B61" s="679"/>
      <c r="C61" s="508"/>
      <c r="D61" s="508"/>
      <c r="E61" s="508"/>
      <c r="F61" s="396"/>
      <c r="G61" s="396"/>
      <c r="H61" s="397"/>
      <c r="I61" s="396"/>
      <c r="J61" s="396"/>
      <c r="K61" s="396"/>
      <c r="L61" s="396"/>
      <c r="M61" s="397"/>
      <c r="N61" s="397"/>
      <c r="O61" s="398"/>
      <c r="P61" s="398"/>
      <c r="Q61" s="398"/>
      <c r="R61" s="398"/>
      <c r="S61" s="397"/>
      <c r="T61" s="475"/>
      <c r="U61" s="483"/>
      <c r="V61" s="483"/>
      <c r="W61" s="484"/>
    </row>
    <row r="62" spans="1:26" s="49" customFormat="1" ht="108" customHeight="1" x14ac:dyDescent="0.3">
      <c r="A62" s="680" t="s">
        <v>13</v>
      </c>
      <c r="B62" s="669" t="s">
        <v>110</v>
      </c>
      <c r="C62" s="669" t="s">
        <v>111</v>
      </c>
      <c r="D62" s="669" t="s">
        <v>14</v>
      </c>
      <c r="E62" s="657" t="s">
        <v>104</v>
      </c>
      <c r="F62" s="658"/>
      <c r="G62" s="669" t="s">
        <v>178</v>
      </c>
      <c r="H62" s="669"/>
      <c r="I62" s="669" t="s">
        <v>103</v>
      </c>
      <c r="J62" s="650" t="s">
        <v>62</v>
      </c>
      <c r="K62" s="651"/>
      <c r="L62" s="651"/>
      <c r="M62" s="651"/>
      <c r="N62" s="651"/>
      <c r="O62" s="651"/>
      <c r="P62" s="651"/>
      <c r="Q62" s="651"/>
      <c r="R62" s="651"/>
      <c r="S62" s="651"/>
      <c r="T62" s="651"/>
      <c r="U62" s="651"/>
      <c r="V62" s="651"/>
      <c r="W62" s="652"/>
    </row>
    <row r="63" spans="1:26" s="49" customFormat="1" x14ac:dyDescent="0.3">
      <c r="A63" s="668"/>
      <c r="B63" s="656"/>
      <c r="C63" s="656"/>
      <c r="D63" s="656"/>
      <c r="E63" s="659"/>
      <c r="F63" s="660"/>
      <c r="G63" s="656"/>
      <c r="H63" s="656"/>
      <c r="I63" s="656"/>
      <c r="J63" s="501">
        <v>2005</v>
      </c>
      <c r="K63" s="501">
        <v>2006</v>
      </c>
      <c r="L63" s="501">
        <v>2007</v>
      </c>
      <c r="M63" s="501">
        <v>2008</v>
      </c>
      <c r="N63" s="501">
        <v>2009</v>
      </c>
      <c r="O63" s="501">
        <v>2010</v>
      </c>
      <c r="P63" s="501">
        <v>2011</v>
      </c>
      <c r="Q63" s="501">
        <v>2012</v>
      </c>
      <c r="R63" s="501">
        <v>2013</v>
      </c>
      <c r="S63" s="501">
        <v>2014</v>
      </c>
      <c r="T63" s="513">
        <v>2015</v>
      </c>
      <c r="U63" s="513">
        <v>2016</v>
      </c>
      <c r="V63" s="513">
        <v>2017</v>
      </c>
      <c r="W63" s="452">
        <v>2018</v>
      </c>
    </row>
    <row r="64" spans="1:26" s="45" customFormat="1" x14ac:dyDescent="0.3">
      <c r="A64" s="663" t="s">
        <v>109</v>
      </c>
      <c r="B64" s="661">
        <f>B58</f>
        <v>0.49630812550009962</v>
      </c>
      <c r="C64" s="666">
        <f>C58</f>
        <v>0.5211154514284464</v>
      </c>
      <c r="D64" s="153" t="s">
        <v>15</v>
      </c>
      <c r="E64" s="661">
        <f>C50</f>
        <v>0.30443688118811874</v>
      </c>
      <c r="F64" s="661"/>
      <c r="G64" s="670">
        <f>D50</f>
        <v>0.71299999999999997</v>
      </c>
      <c r="H64" s="670"/>
      <c r="I64" s="154">
        <f>B44*A31</f>
        <v>0.3</v>
      </c>
      <c r="J64" s="155">
        <f t="shared" ref="J64:O64" si="2">($B$64*$E64*$I64)*(C27-$A$34)</f>
        <v>637138.84101157787</v>
      </c>
      <c r="K64" s="155">
        <f t="shared" si="2"/>
        <v>650814.21188293607</v>
      </c>
      <c r="L64" s="155">
        <f t="shared" si="2"/>
        <v>664489.58275429427</v>
      </c>
      <c r="M64" s="155">
        <f t="shared" si="2"/>
        <v>678164.95362565224</v>
      </c>
      <c r="N64" s="155">
        <f t="shared" si="2"/>
        <v>691840.32449701033</v>
      </c>
      <c r="O64" s="155">
        <f t="shared" si="2"/>
        <v>705515.69536836841</v>
      </c>
      <c r="P64" s="155">
        <f>($C$64*$G64*$I64)*(I27-$A$34)</f>
        <v>1715722.3512997127</v>
      </c>
      <c r="Q64" s="155">
        <f>($C$64*$G64*$I64)*(J27-$A$34)</f>
        <v>1756006.751266706</v>
      </c>
      <c r="R64" s="155">
        <f>($C$64*$G64*$I64)*(K27-$A$34)</f>
        <v>1796291.1512336999</v>
      </c>
      <c r="S64" s="155">
        <f>($C$64*$G64*$I64)*(L27-$A$34)</f>
        <v>1836575.5512006932</v>
      </c>
      <c r="T64" s="462">
        <f>($C$64*$G64*$I64)*(M27-$A$34)</f>
        <v>1876859.9511676861</v>
      </c>
      <c r="U64" s="462">
        <f t="shared" ref="U64:W64" si="3">($C$64*$G64*$I64)*(N27-$A$34)</f>
        <v>1918090.2109816836</v>
      </c>
      <c r="V64" s="462">
        <f t="shared" si="3"/>
        <v>1960266.3306426839</v>
      </c>
      <c r="W64" s="156">
        <f t="shared" si="3"/>
        <v>2003388.3101506876</v>
      </c>
    </row>
    <row r="65" spans="1:23" s="45" customFormat="1" x14ac:dyDescent="0.3">
      <c r="A65" s="663"/>
      <c r="B65" s="661"/>
      <c r="C65" s="666"/>
      <c r="D65" s="153" t="s">
        <v>16</v>
      </c>
      <c r="E65" s="662">
        <f t="shared" ref="E65:E66" si="4">C51</f>
        <v>0.54500000000000004</v>
      </c>
      <c r="F65" s="662"/>
      <c r="G65" s="662">
        <f>D51</f>
        <v>0.17199999999999999</v>
      </c>
      <c r="H65" s="662"/>
      <c r="I65" s="154">
        <f>B46*A31</f>
        <v>0.06</v>
      </c>
      <c r="J65" s="155">
        <f t="shared" ref="J65:O65" si="5">($B$64*$E$65*$I$65)*(C27-$A$34)</f>
        <v>228119.97481786169</v>
      </c>
      <c r="K65" s="155">
        <f t="shared" si="5"/>
        <v>233016.27850866504</v>
      </c>
      <c r="L65" s="155">
        <f t="shared" si="5"/>
        <v>237912.58219946834</v>
      </c>
      <c r="M65" s="155">
        <f t="shared" si="5"/>
        <v>242808.88589027163</v>
      </c>
      <c r="N65" s="155">
        <f t="shared" si="5"/>
        <v>247705.18958107493</v>
      </c>
      <c r="O65" s="155">
        <f t="shared" si="5"/>
        <v>252601.49327187822</v>
      </c>
      <c r="P65" s="155">
        <f>($C$64*$G$65*$I$65)*(I27-$A$34)</f>
        <v>82778.189179116584</v>
      </c>
      <c r="Q65" s="155">
        <f>($C$64*$G$65*$I$65)*(J27-$A$34)</f>
        <v>84721.784352839677</v>
      </c>
      <c r="R65" s="155">
        <f>($C$64*$G$65*$I$65)*(K27-$A$34)</f>
        <v>86665.3795265628</v>
      </c>
      <c r="S65" s="155">
        <f>($C$64*$G$65*$I$65)*(L27-$A$34)</f>
        <v>88608.974700285908</v>
      </c>
      <c r="T65" s="462">
        <f>($C$64*$G$65*$I$65)*(M27-$A$34)</f>
        <v>90552.569874008987</v>
      </c>
      <c r="U65" s="462">
        <f t="shared" ref="U65:W65" si="6">($C$64*$G$65*$I$65)*(N27-$A$34)</f>
        <v>92541.799800518813</v>
      </c>
      <c r="V65" s="462">
        <f t="shared" si="6"/>
        <v>94576.664479815328</v>
      </c>
      <c r="W65" s="156">
        <f t="shared" si="6"/>
        <v>96657.163911898533</v>
      </c>
    </row>
    <row r="66" spans="1:23" s="45" customFormat="1" x14ac:dyDescent="0.3">
      <c r="A66" s="663"/>
      <c r="B66" s="661"/>
      <c r="C66" s="666"/>
      <c r="D66" s="153" t="s">
        <v>176</v>
      </c>
      <c r="E66" s="662">
        <f t="shared" si="4"/>
        <v>8.0000000000000002E-3</v>
      </c>
      <c r="F66" s="662"/>
      <c r="G66" s="661">
        <f>D52</f>
        <v>6.0000000000000001E-3</v>
      </c>
      <c r="H66" s="661"/>
      <c r="I66" s="154">
        <f>B45*A31</f>
        <v>0.3</v>
      </c>
      <c r="J66" s="155">
        <f t="shared" ref="J66:O66" si="7">($B$64*$E$66*$I$66)*(C27-$A$34)</f>
        <v>16742.750445347647</v>
      </c>
      <c r="K66" s="155">
        <f t="shared" si="7"/>
        <v>17102.112184122205</v>
      </c>
      <c r="L66" s="155">
        <f t="shared" si="7"/>
        <v>17461.473922896759</v>
      </c>
      <c r="M66" s="155">
        <f t="shared" si="7"/>
        <v>17820.835661671314</v>
      </c>
      <c r="N66" s="155">
        <f t="shared" si="7"/>
        <v>18180.197400445868</v>
      </c>
      <c r="O66" s="155">
        <f t="shared" si="7"/>
        <v>18539.559139220419</v>
      </c>
      <c r="P66" s="155">
        <f>($C$64*$G$66*$I$66)*(I27-$A$34)</f>
        <v>14438.056252171498</v>
      </c>
      <c r="Q66" s="155">
        <f>($C$64*$G$66*$I$66)*(J27-$A$34)</f>
        <v>14777.055410379015</v>
      </c>
      <c r="R66" s="155">
        <f>($C$64*$G$66*$I$66)*(K27-$A$34)</f>
        <v>15116.054568586536</v>
      </c>
      <c r="S66" s="155">
        <f>($C$64*$G$66*$I$66)*(L27-$A$34)</f>
        <v>15455.053726794054</v>
      </c>
      <c r="T66" s="462">
        <f>($C$64*$G$66*$I$66)*(M27-$A$34)</f>
        <v>15794.052885001569</v>
      </c>
      <c r="U66" s="462">
        <f t="shared" ref="U66:W66" si="8">($C$64*$G$66*$I$66)*(N27-$A$34)</f>
        <v>16141.011593113748</v>
      </c>
      <c r="V66" s="462">
        <f t="shared" si="8"/>
        <v>16495.929851130582</v>
      </c>
      <c r="W66" s="156">
        <f t="shared" si="8"/>
        <v>16858.807659052072</v>
      </c>
    </row>
    <row r="67" spans="1:23" s="45" customFormat="1" x14ac:dyDescent="0.3">
      <c r="A67" s="663"/>
      <c r="B67" s="661"/>
      <c r="C67" s="666"/>
      <c r="D67" s="153" t="s">
        <v>177</v>
      </c>
      <c r="E67" s="662">
        <f>C54</f>
        <v>0.12078712871287134</v>
      </c>
      <c r="F67" s="662"/>
      <c r="G67" s="661">
        <f>D54</f>
        <v>5.799999999999994E-2</v>
      </c>
      <c r="H67" s="661"/>
      <c r="I67" s="154">
        <f>B42*A31</f>
        <v>0.06</v>
      </c>
      <c r="J67" s="155">
        <f t="shared" ref="J67:O67" si="9">($B$64*$E$67*$I$67)*(C27-$A$34)</f>
        <v>50557.71882624225</v>
      </c>
      <c r="K67" s="155">
        <f t="shared" si="9"/>
        <v>51642.875641138344</v>
      </c>
      <c r="L67" s="155">
        <f t="shared" si="9"/>
        <v>52728.032456034423</v>
      </c>
      <c r="M67" s="155">
        <f t="shared" si="9"/>
        <v>53813.189270930503</v>
      </c>
      <c r="N67" s="155">
        <f t="shared" si="9"/>
        <v>54898.34608582659</v>
      </c>
      <c r="O67" s="155">
        <f t="shared" si="9"/>
        <v>55983.502900722669</v>
      </c>
      <c r="P67" s="155">
        <f>($C$64*$G$67*$I$67)*(I27-$A$34)</f>
        <v>27913.575420864865</v>
      </c>
      <c r="Q67" s="155">
        <f>($C$64*$G$67*$I$67)*(J27-$A$34)</f>
        <v>28568.973793399397</v>
      </c>
      <c r="R67" s="155">
        <f>($C$64*$G$67*$I$67)*(K27-$A$34)</f>
        <v>29224.372165933939</v>
      </c>
      <c r="S67" s="155">
        <f>($C$64*$G$67*$I$67)*(L27-$A$34)</f>
        <v>29879.770538468474</v>
      </c>
      <c r="T67" s="462">
        <f>($C$64*$G$67*$I$67)*(M27-$A$34)</f>
        <v>30535.168911003002</v>
      </c>
      <c r="U67" s="462">
        <f t="shared" ref="U67:W67" si="10">($C$64*$G$67*$I$67)*(N27-$A$34)</f>
        <v>31205.955746686544</v>
      </c>
      <c r="V67" s="462">
        <f t="shared" si="10"/>
        <v>31892.131045519091</v>
      </c>
      <c r="W67" s="156">
        <f t="shared" si="10"/>
        <v>32593.694807500637</v>
      </c>
    </row>
    <row r="68" spans="1:23" s="49" customFormat="1" ht="108" customHeight="1" x14ac:dyDescent="0.3">
      <c r="A68" s="668" t="s">
        <v>13</v>
      </c>
      <c r="B68" s="656" t="s">
        <v>110</v>
      </c>
      <c r="C68" s="656" t="s">
        <v>111</v>
      </c>
      <c r="D68" s="656" t="s">
        <v>14</v>
      </c>
      <c r="E68" s="656" t="s">
        <v>205</v>
      </c>
      <c r="F68" s="656" t="s">
        <v>206</v>
      </c>
      <c r="G68" s="656" t="s">
        <v>436</v>
      </c>
      <c r="H68" s="656" t="s">
        <v>437</v>
      </c>
      <c r="I68" s="656" t="s">
        <v>103</v>
      </c>
      <c r="J68" s="653" t="s">
        <v>62</v>
      </c>
      <c r="K68" s="654"/>
      <c r="L68" s="654"/>
      <c r="M68" s="654"/>
      <c r="N68" s="654"/>
      <c r="O68" s="654"/>
      <c r="P68" s="654"/>
      <c r="Q68" s="654"/>
      <c r="R68" s="654"/>
      <c r="S68" s="654"/>
      <c r="T68" s="654"/>
      <c r="U68" s="654"/>
      <c r="V68" s="654"/>
      <c r="W68" s="655"/>
    </row>
    <row r="69" spans="1:23" s="49" customFormat="1" x14ac:dyDescent="0.3">
      <c r="A69" s="668"/>
      <c r="B69" s="656"/>
      <c r="C69" s="656"/>
      <c r="D69" s="656"/>
      <c r="E69" s="656"/>
      <c r="F69" s="656"/>
      <c r="G69" s="656"/>
      <c r="H69" s="656"/>
      <c r="I69" s="656"/>
      <c r="J69" s="501">
        <v>2005</v>
      </c>
      <c r="K69" s="501">
        <v>2006</v>
      </c>
      <c r="L69" s="501">
        <v>2007</v>
      </c>
      <c r="M69" s="501">
        <v>2008</v>
      </c>
      <c r="N69" s="501">
        <v>2009</v>
      </c>
      <c r="O69" s="501">
        <v>2010</v>
      </c>
      <c r="P69" s="501">
        <v>2011</v>
      </c>
      <c r="Q69" s="501">
        <v>2012</v>
      </c>
      <c r="R69" s="501">
        <v>2013</v>
      </c>
      <c r="S69" s="501">
        <v>2014</v>
      </c>
      <c r="T69" s="513">
        <v>2015</v>
      </c>
      <c r="U69" s="513">
        <v>2016</v>
      </c>
      <c r="V69" s="513">
        <v>2017</v>
      </c>
      <c r="W69" s="452">
        <v>2018</v>
      </c>
    </row>
    <row r="70" spans="1:23" s="45" customFormat="1" ht="31.2" x14ac:dyDescent="0.3">
      <c r="A70" s="663" t="s">
        <v>109</v>
      </c>
      <c r="B70" s="661">
        <f>B58</f>
        <v>0.49630812550009962</v>
      </c>
      <c r="C70" s="666">
        <f>C58</f>
        <v>0.5211154514284464</v>
      </c>
      <c r="D70" s="153" t="s">
        <v>63</v>
      </c>
      <c r="E70" s="167">
        <f>C53*'STP status'!E29</f>
        <v>2.1775990099009896E-2</v>
      </c>
      <c r="F70" s="490">
        <f>C53*'STP status'!H29</f>
        <v>2.1775990099009896E-2</v>
      </c>
      <c r="G70" s="472">
        <f>D53*'STP status'!K29</f>
        <v>5.0999999999999997E-2</v>
      </c>
      <c r="H70" s="472">
        <f>D53*'STP status'!N29</f>
        <v>5.0999999999999997E-2</v>
      </c>
      <c r="I70" s="154">
        <f>B41*A31</f>
        <v>0.3</v>
      </c>
      <c r="J70" s="155">
        <f>($B$70*$E$70*$I$70)*(C23-$A$34)</f>
        <v>1268.1316235218483</v>
      </c>
      <c r="K70" s="155">
        <f>($B$70*$E$70*$I$70)*(D23-$A$34)</f>
        <v>1295.3504479743413</v>
      </c>
      <c r="L70" s="155">
        <f>($B$70*$E$70*$I$70)*(E23-$A$34)</f>
        <v>1322.5692724268338</v>
      </c>
      <c r="M70" s="155">
        <f>($B$70*$F$70*$I$70)*(F23-$A$34)</f>
        <v>1349.7880968793261</v>
      </c>
      <c r="N70" s="155">
        <f>($B$70*$F$70*$I$70)*(G23-$A$34)</f>
        <v>1377.0069213318188</v>
      </c>
      <c r="O70" s="155">
        <f>($B$70*$F$70*$I$70)*(H23-$A$34)</f>
        <v>1404.2257457843111</v>
      </c>
      <c r="P70" s="155">
        <f>($C$70*$G$70*$I$70)*(I23-$A$34)</f>
        <v>8244.0692641153109</v>
      </c>
      <c r="Q70" s="155">
        <f>($C$70*$G$70*$I$70)*(J23-$A$34)</f>
        <v>8437.6363545828535</v>
      </c>
      <c r="R70" s="155">
        <f>($C$70*$G$70*$I$70)*(K23-$A$34)</f>
        <v>8631.2034450503998</v>
      </c>
      <c r="S70" s="155">
        <f>($C$70*$G$70*$I$70)*(L23-$A$34)</f>
        <v>8824.7705355179423</v>
      </c>
      <c r="T70" s="462">
        <f>($C$70*$G$70*$I$70)*(M23-$A$34)</f>
        <v>9018.3376259854831</v>
      </c>
      <c r="U70" s="462">
        <f>($C$70*$H$70*$I$70)*(N23-$A$34)</f>
        <v>9216.4495858993796</v>
      </c>
      <c r="V70" s="462">
        <f t="shared" ref="V70:W70" si="11">($C$70*$H$70*$I$70)*(O23-$A$34)</f>
        <v>9419.1064152596246</v>
      </c>
      <c r="W70" s="156">
        <f t="shared" si="11"/>
        <v>9626.308114066218</v>
      </c>
    </row>
    <row r="71" spans="1:23" s="45" customFormat="1" ht="31.2" x14ac:dyDescent="0.3">
      <c r="A71" s="663"/>
      <c r="B71" s="661"/>
      <c r="C71" s="666"/>
      <c r="D71" s="153" t="s">
        <v>64</v>
      </c>
      <c r="E71" s="165">
        <f>(C53-E70)*'STP status'!D29</f>
        <v>0</v>
      </c>
      <c r="F71" s="477">
        <f>(C53-F70)*'STP status'!G29</f>
        <v>0</v>
      </c>
      <c r="G71" s="479">
        <f>(D53-G70)*'STP status'!J29</f>
        <v>0</v>
      </c>
      <c r="H71" s="464">
        <f>(D53-H70)*'STP status'!M29</f>
        <v>0</v>
      </c>
      <c r="I71" s="154">
        <f>B38*A31</f>
        <v>0.48</v>
      </c>
      <c r="J71" s="155">
        <f>($B$70*$E$71*$I$71)*(C23-$A$34)</f>
        <v>0</v>
      </c>
      <c r="K71" s="155">
        <f>($B$70*$E$71*$I$71)*(D23-$A$34)</f>
        <v>0</v>
      </c>
      <c r="L71" s="155">
        <f>($B$70*$E$71*$I$71)*(E23-$A$34)</f>
        <v>0</v>
      </c>
      <c r="M71" s="155">
        <f>($B$70*$F$71*$I$71)*(F23-$A$34)</f>
        <v>0</v>
      </c>
      <c r="N71" s="155">
        <f>($B$70*$F$71*$I$71)*(G23-$A$34)</f>
        <v>0</v>
      </c>
      <c r="O71" s="155">
        <f>($B$70*$F$71*$I$71)*(H23-$A$34)</f>
        <v>0</v>
      </c>
      <c r="P71" s="155">
        <f>($C$70*$G$71*$I$71)*(I23-$A$34)</f>
        <v>0</v>
      </c>
      <c r="Q71" s="155">
        <f>($C$70*$G$71*$I$71)*(J23-$A$34)</f>
        <v>0</v>
      </c>
      <c r="R71" s="155">
        <f>($C$70*$G$71*$I$71)*(K23-$A$34)</f>
        <v>0</v>
      </c>
      <c r="S71" s="155">
        <f>($C$70*$G$71*$I$71)*(L23-$A$34)</f>
        <v>0</v>
      </c>
      <c r="T71" s="462">
        <f>($C$70*$G$71*$I$71)*(M23-$A$34)</f>
        <v>0</v>
      </c>
      <c r="U71" s="462">
        <f>($C$70*$H$71*$I$71)*(N23-$A$34)</f>
        <v>0</v>
      </c>
      <c r="V71" s="462">
        <f t="shared" ref="V71:W71" si="12">($C$70*$H$71*$I$71)*(O23-$A$34)</f>
        <v>0</v>
      </c>
      <c r="W71" s="156">
        <f t="shared" si="12"/>
        <v>0</v>
      </c>
    </row>
    <row r="72" spans="1:23" s="45" customFormat="1" ht="31.8" thickBot="1" x14ac:dyDescent="0.35">
      <c r="A72" s="664"/>
      <c r="B72" s="665"/>
      <c r="C72" s="667"/>
      <c r="D72" s="159" t="s">
        <v>105</v>
      </c>
      <c r="E72" s="164">
        <f>(C53-E70)*'STP status'!C29</f>
        <v>0</v>
      </c>
      <c r="F72" s="478">
        <f>(C53-F70)*'STP status'!F29</f>
        <v>0</v>
      </c>
      <c r="G72" s="480">
        <f>(D53-G70)*'STP status'!I29</f>
        <v>0</v>
      </c>
      <c r="H72" s="481">
        <f>(D53-H70)*'STP status'!L29</f>
        <v>0</v>
      </c>
      <c r="I72" s="160">
        <f>B39*A31</f>
        <v>0.18</v>
      </c>
      <c r="J72" s="161">
        <f>($B$70*$E$72*$I$72)*(C23-$A$34)</f>
        <v>0</v>
      </c>
      <c r="K72" s="161">
        <f>($B$70*$E$72*$I$72)*(D23-$A$34)</f>
        <v>0</v>
      </c>
      <c r="L72" s="161">
        <f>($B$70*$E$72*$I$72)*(E23-$A$34)</f>
        <v>0</v>
      </c>
      <c r="M72" s="161">
        <f>($B$70*$F$72*$I$72)*(F23-$A$34)</f>
        <v>0</v>
      </c>
      <c r="N72" s="161">
        <f>($B$70*$F$72*$I$72)*(G23-$A$34)</f>
        <v>0</v>
      </c>
      <c r="O72" s="161">
        <f>($B$70*$F$72*$I$72)*(H23-$A$34)</f>
        <v>0</v>
      </c>
      <c r="P72" s="161">
        <f>($C$70*$G$72*$I$72)*(I23-$A$34)</f>
        <v>0</v>
      </c>
      <c r="Q72" s="161">
        <f>($C$70*$G$72*$I$72)*(J23-$A$34)</f>
        <v>0</v>
      </c>
      <c r="R72" s="161">
        <f>($C$70*$G$72*$I$72)*(K23-$A$34)</f>
        <v>0</v>
      </c>
      <c r="S72" s="161">
        <f>($C$70*$G$72*$I$72)*(L23-$A$34)</f>
        <v>0</v>
      </c>
      <c r="T72" s="463">
        <f>($C$70*$G$72*$I$72)*(M23-$A$34)</f>
        <v>0</v>
      </c>
      <c r="U72" s="463">
        <f>($C$70*$H$72*$I$72)*(N23-$A$34)</f>
        <v>0</v>
      </c>
      <c r="V72" s="463">
        <f t="shared" ref="V72:W72" si="13">($C$70*$H$72*$I$72)*(O23-$A$34)</f>
        <v>0</v>
      </c>
      <c r="W72" s="162">
        <f t="shared" si="13"/>
        <v>0</v>
      </c>
    </row>
    <row r="73" spans="1:23" s="45" customFormat="1" x14ac:dyDescent="0.3">
      <c r="A73" s="131"/>
      <c r="B73" s="47"/>
      <c r="C73" s="47"/>
      <c r="D73" s="47"/>
      <c r="E73" s="324"/>
      <c r="F73" s="48"/>
      <c r="G73" s="48"/>
      <c r="H73" s="476"/>
      <c r="I73" s="48"/>
      <c r="J73" s="48"/>
      <c r="K73" s="48"/>
    </row>
    <row r="74" spans="1:23" s="114" customFormat="1" x14ac:dyDescent="0.3">
      <c r="A74" s="68"/>
      <c r="B74" s="56"/>
      <c r="C74" s="56"/>
      <c r="D74" s="56"/>
      <c r="E74" s="56"/>
      <c r="F74" s="113"/>
      <c r="G74" s="113"/>
      <c r="H74" s="113"/>
      <c r="I74" s="113"/>
      <c r="J74" s="113"/>
      <c r="K74" s="113"/>
    </row>
    <row r="75" spans="1:23" ht="47.25" customHeight="1" x14ac:dyDescent="0.3">
      <c r="A75" s="656" t="s">
        <v>357</v>
      </c>
      <c r="B75" s="656"/>
      <c r="C75" s="392">
        <v>2005</v>
      </c>
      <c r="D75" s="392">
        <v>2006</v>
      </c>
      <c r="E75" s="501">
        <v>2007</v>
      </c>
      <c r="F75" s="501">
        <v>2008</v>
      </c>
      <c r="G75" s="501">
        <v>2009</v>
      </c>
      <c r="H75" s="501">
        <v>2010</v>
      </c>
      <c r="I75" s="501">
        <v>2011</v>
      </c>
      <c r="J75" s="501">
        <v>2012</v>
      </c>
      <c r="K75" s="501">
        <v>2013</v>
      </c>
      <c r="L75" s="501">
        <v>2014</v>
      </c>
      <c r="M75" s="501">
        <v>2015</v>
      </c>
      <c r="N75" s="513">
        <v>2016</v>
      </c>
      <c r="O75" s="513">
        <v>2017</v>
      </c>
      <c r="P75" s="501">
        <v>2018</v>
      </c>
    </row>
    <row r="76" spans="1:23" x14ac:dyDescent="0.3">
      <c r="A76" s="393"/>
      <c r="B76" s="394"/>
      <c r="C76" s="395">
        <f t="shared" ref="C76:L76" si="14">(SUM(J64:J67)+SUM(J70:J72))/10^3</f>
        <v>933.8274167245512</v>
      </c>
      <c r="D76" s="395">
        <f t="shared" si="14"/>
        <v>953.87082866483593</v>
      </c>
      <c r="E76" s="395">
        <f t="shared" si="14"/>
        <v>973.91424060512077</v>
      </c>
      <c r="F76" s="395">
        <f t="shared" si="14"/>
        <v>993.95765254540504</v>
      </c>
      <c r="G76" s="395">
        <f t="shared" si="14"/>
        <v>1014.0010644856897</v>
      </c>
      <c r="H76" s="395">
        <f t="shared" si="14"/>
        <v>1034.0444764259742</v>
      </c>
      <c r="I76" s="395">
        <f t="shared" si="14"/>
        <v>1849.096241415981</v>
      </c>
      <c r="J76" s="395">
        <f t="shared" si="14"/>
        <v>1892.5122011779069</v>
      </c>
      <c r="K76" s="395">
        <f t="shared" si="14"/>
        <v>1935.9281609398336</v>
      </c>
      <c r="L76" s="395">
        <f t="shared" si="14"/>
        <v>1979.3441207017593</v>
      </c>
      <c r="M76" s="395">
        <f>(SUM(T64:T67)+SUM(T70:T72))/10^3</f>
        <v>2022.7600804636852</v>
      </c>
      <c r="N76" s="395">
        <f t="shared" ref="N76:P76" si="15">(SUM(U64:U67)+SUM(U70:U72))/10^3</f>
        <v>2067.1954277079021</v>
      </c>
      <c r="O76" s="395">
        <f t="shared" si="15"/>
        <v>2112.6501624344082</v>
      </c>
      <c r="P76" s="395">
        <f t="shared" si="15"/>
        <v>2159.1242846432051</v>
      </c>
    </row>
    <row r="77" spans="1:23" x14ac:dyDescent="0.3">
      <c r="A77" s="68"/>
      <c r="B77" s="69"/>
      <c r="C77" s="410"/>
      <c r="D77" s="69"/>
      <c r="E77" s="120"/>
      <c r="F77" s="121"/>
      <c r="G77" s="121"/>
      <c r="H77" s="121"/>
      <c r="I77" s="121"/>
      <c r="J77" s="121"/>
    </row>
    <row r="78" spans="1:23" ht="47.25" customHeight="1" x14ac:dyDescent="0.3">
      <c r="A78" s="656" t="s">
        <v>112</v>
      </c>
      <c r="B78" s="656"/>
      <c r="C78" s="392">
        <v>2005</v>
      </c>
      <c r="D78" s="392">
        <v>2006</v>
      </c>
      <c r="E78" s="501">
        <v>2007</v>
      </c>
      <c r="F78" s="501">
        <v>2008</v>
      </c>
      <c r="G78" s="501">
        <v>2009</v>
      </c>
      <c r="H78" s="501">
        <v>2010</v>
      </c>
      <c r="I78" s="501">
        <v>2011</v>
      </c>
      <c r="J78" s="501">
        <v>2012</v>
      </c>
      <c r="K78" s="501">
        <v>2013</v>
      </c>
      <c r="L78" s="501">
        <v>2014</v>
      </c>
      <c r="M78" s="501">
        <v>2015</v>
      </c>
      <c r="N78" s="513">
        <v>2016</v>
      </c>
      <c r="O78" s="513">
        <v>2017</v>
      </c>
      <c r="P78" s="513">
        <v>2018</v>
      </c>
      <c r="Q78" s="485"/>
    </row>
    <row r="79" spans="1:23" x14ac:dyDescent="0.3">
      <c r="A79" s="393"/>
      <c r="B79" s="394"/>
      <c r="C79" s="395">
        <f t="shared" ref="C79:P79" si="16">C76*21</f>
        <v>19610.375751215575</v>
      </c>
      <c r="D79" s="395">
        <f t="shared" si="16"/>
        <v>20031.287401961556</v>
      </c>
      <c r="E79" s="395">
        <f t="shared" si="16"/>
        <v>20452.199052707536</v>
      </c>
      <c r="F79" s="395">
        <f t="shared" si="16"/>
        <v>20873.110703453505</v>
      </c>
      <c r="G79" s="395">
        <f t="shared" si="16"/>
        <v>21294.022354199482</v>
      </c>
      <c r="H79" s="395">
        <f t="shared" si="16"/>
        <v>21714.934004945459</v>
      </c>
      <c r="I79" s="395">
        <f t="shared" si="16"/>
        <v>38831.021069735601</v>
      </c>
      <c r="J79" s="395">
        <f t="shared" si="16"/>
        <v>39742.756224736047</v>
      </c>
      <c r="K79" s="395">
        <f t="shared" si="16"/>
        <v>40654.491379736508</v>
      </c>
      <c r="L79" s="395">
        <f t="shared" si="16"/>
        <v>41566.226534736947</v>
      </c>
      <c r="M79" s="395">
        <f>M76*21</f>
        <v>42477.961689737393</v>
      </c>
      <c r="N79" s="395">
        <f t="shared" si="16"/>
        <v>43411.103981865948</v>
      </c>
      <c r="O79" s="395">
        <f t="shared" si="16"/>
        <v>44365.65341112257</v>
      </c>
      <c r="P79" s="395">
        <f t="shared" si="16"/>
        <v>45341.609977507309</v>
      </c>
    </row>
    <row r="80" spans="1:23" x14ac:dyDescent="0.3">
      <c r="F80" s="123"/>
    </row>
    <row r="81" spans="2:6" x14ac:dyDescent="0.3">
      <c r="B81" s="57"/>
      <c r="C81" s="367"/>
      <c r="D81" s="57"/>
      <c r="E81" s="57"/>
    </row>
    <row r="82" spans="2:6" x14ac:dyDescent="0.3">
      <c r="B82" s="57"/>
      <c r="C82" s="124"/>
      <c r="D82" s="124"/>
      <c r="E82" s="124"/>
      <c r="F82" s="123"/>
    </row>
    <row r="83" spans="2:6" x14ac:dyDescent="0.3">
      <c r="B83" s="57"/>
      <c r="C83" s="124"/>
      <c r="D83" s="124"/>
      <c r="E83" s="124"/>
    </row>
  </sheetData>
  <mergeCells count="38">
    <mergeCell ref="A33:B33"/>
    <mergeCell ref="A48:D48"/>
    <mergeCell ref="A50:A54"/>
    <mergeCell ref="A61:B61"/>
    <mergeCell ref="A62:A63"/>
    <mergeCell ref="B62:B63"/>
    <mergeCell ref="C62:C63"/>
    <mergeCell ref="D62:D63"/>
    <mergeCell ref="E62:F63"/>
    <mergeCell ref="G62:H63"/>
    <mergeCell ref="I62:I63"/>
    <mergeCell ref="J62:W62"/>
    <mergeCell ref="A64:A67"/>
    <mergeCell ref="B64:B67"/>
    <mergeCell ref="C64:C67"/>
    <mergeCell ref="E64:F64"/>
    <mergeCell ref="G64:H64"/>
    <mergeCell ref="E65:F65"/>
    <mergeCell ref="G65:H65"/>
    <mergeCell ref="E66:F66"/>
    <mergeCell ref="G66:H66"/>
    <mergeCell ref="E67:F67"/>
    <mergeCell ref="G67:H67"/>
    <mergeCell ref="I68:I69"/>
    <mergeCell ref="J68:W68"/>
    <mergeCell ref="A70:A72"/>
    <mergeCell ref="B70:B72"/>
    <mergeCell ref="C70:C72"/>
    <mergeCell ref="A68:A69"/>
    <mergeCell ref="B68:B69"/>
    <mergeCell ref="C68:C69"/>
    <mergeCell ref="D68:D69"/>
    <mergeCell ref="E68:E69"/>
    <mergeCell ref="A75:B75"/>
    <mergeCell ref="A78:B78"/>
    <mergeCell ref="F68:F69"/>
    <mergeCell ref="G68:G69"/>
    <mergeCell ref="H68:H69"/>
  </mergeCells>
  <pageMargins left="0.25" right="0.25" top="0.75" bottom="0.75" header="0.3" footer="0.3"/>
  <pageSetup paperSize="9" scale="35" fitToHeight="0" orientation="landscape" horizontalDpi="4294967293" verticalDpi="4294967293"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47">
    <tabColor rgb="FFFFC000"/>
    <pageSetUpPr fitToPage="1"/>
  </sheetPr>
  <dimension ref="A1:X48"/>
  <sheetViews>
    <sheetView topLeftCell="I1" zoomScale="85" zoomScaleNormal="85" zoomScalePageLayoutView="80" workbookViewId="0">
      <selection activeCell="S15" sqref="S15"/>
    </sheetView>
  </sheetViews>
  <sheetFormatPr defaultColWidth="8.6640625" defaultRowHeight="15.6" x14ac:dyDescent="0.3"/>
  <cols>
    <col min="1" max="1" width="45.44140625" style="353" customWidth="1"/>
    <col min="2" max="4" width="19.6640625" style="122" customWidth="1"/>
    <col min="5" max="5" width="25.6640625" style="57" customWidth="1"/>
    <col min="6" max="6" width="24.33203125" style="57" customWidth="1"/>
    <col min="7" max="7" width="23" style="57" customWidth="1"/>
    <col min="8" max="8" width="22.33203125" style="57" customWidth="1"/>
    <col min="9" max="9" width="21.6640625" style="57" customWidth="1"/>
    <col min="10" max="10" width="21.33203125" style="57" customWidth="1"/>
    <col min="11" max="11" width="21.44140625" style="57" customWidth="1"/>
    <col min="12" max="12" width="20.6640625" style="57" customWidth="1"/>
    <col min="13" max="13" width="21.6640625" style="57" customWidth="1"/>
    <col min="14" max="14" width="18" style="57" customWidth="1"/>
    <col min="15" max="15" width="22.109375" style="57" customWidth="1"/>
    <col min="16" max="16" width="20.6640625" style="57" customWidth="1"/>
    <col min="17" max="191" width="8.6640625" style="57"/>
    <col min="192" max="192" width="43.44140625" style="57" customWidth="1"/>
    <col min="193" max="199" width="18.6640625" style="57" customWidth="1"/>
    <col min="200" max="200" width="15.44140625" style="57" customWidth="1"/>
    <col min="201" max="201" width="12.33203125" style="57" customWidth="1"/>
    <col min="202" max="202" width="14.33203125" style="57" customWidth="1"/>
    <col min="203" max="203" width="12.33203125" style="57" customWidth="1"/>
    <col min="204" max="204" width="12.6640625" style="57" customWidth="1"/>
    <col min="205" max="206" width="12.44140625" style="57" customWidth="1"/>
    <col min="207" max="207" width="12.33203125" style="57" customWidth="1"/>
    <col min="208" max="213" width="11.44140625" style="57" bestFit="1" customWidth="1"/>
    <col min="214" max="214" width="13.6640625" style="57" bestFit="1" customWidth="1"/>
    <col min="215" max="219" width="11.44140625" style="57" bestFit="1" customWidth="1"/>
    <col min="220" max="220" width="11.6640625" style="57" customWidth="1"/>
    <col min="221" max="221" width="13.44140625" style="57" bestFit="1" customWidth="1"/>
    <col min="222" max="223" width="11.44140625" style="57" bestFit="1" customWidth="1"/>
    <col min="224" max="224" width="13.6640625" style="57" bestFit="1" customWidth="1"/>
    <col min="225" max="230" width="11.44140625" style="57" bestFit="1" customWidth="1"/>
    <col min="231" max="233" width="11.33203125" style="57" bestFit="1" customWidth="1"/>
    <col min="234" max="234" width="13.6640625" style="57" bestFit="1" customWidth="1"/>
    <col min="235" max="239" width="11.33203125" style="57" bestFit="1" customWidth="1"/>
    <col min="240" max="240" width="13.44140625" style="57" customWidth="1"/>
    <col min="241" max="241" width="11.33203125" style="57" bestFit="1" customWidth="1"/>
    <col min="242" max="242" width="15.33203125" style="57" customWidth="1"/>
    <col min="243" max="243" width="13.33203125" style="57" customWidth="1"/>
    <col min="244" max="244" width="15.6640625" style="57" customWidth="1"/>
    <col min="245" max="245" width="14.6640625" style="57" customWidth="1"/>
    <col min="246" max="246" width="19.33203125" style="57" customWidth="1"/>
    <col min="247" max="247" width="14" style="57" customWidth="1"/>
    <col min="248" max="248" width="15.6640625" style="57" customWidth="1"/>
    <col min="249" max="249" width="17" style="57" customWidth="1"/>
    <col min="250" max="250" width="16.33203125" style="57" customWidth="1"/>
    <col min="251" max="251" width="17.33203125" style="57" customWidth="1"/>
    <col min="252" max="253" width="8.6640625" style="57"/>
    <col min="254" max="254" width="13.6640625" style="57" bestFit="1" customWidth="1"/>
    <col min="255" max="16384" width="8.6640625" style="57"/>
  </cols>
  <sheetData>
    <row r="1" spans="1:24" x14ac:dyDescent="0.3">
      <c r="A1" s="325"/>
      <c r="B1" s="56"/>
      <c r="C1" s="56"/>
      <c r="D1" s="56"/>
      <c r="E1" s="55"/>
      <c r="F1" s="55"/>
      <c r="G1" s="55"/>
      <c r="H1" s="326"/>
      <c r="I1" s="327"/>
      <c r="J1" s="55"/>
    </row>
    <row r="2" spans="1:24" s="63" customFormat="1" x14ac:dyDescent="0.3">
      <c r="A2" s="297" t="s">
        <v>44</v>
      </c>
      <c r="B2" s="59" t="s">
        <v>158</v>
      </c>
      <c r="C2" s="60">
        <v>2005</v>
      </c>
      <c r="D2" s="60">
        <v>2006</v>
      </c>
      <c r="E2" s="60">
        <v>2007</v>
      </c>
      <c r="F2" s="60">
        <v>2008</v>
      </c>
      <c r="G2" s="60">
        <v>2009</v>
      </c>
      <c r="H2" s="60">
        <v>2010</v>
      </c>
      <c r="I2" s="60">
        <v>2011</v>
      </c>
      <c r="J2" s="60">
        <v>2012</v>
      </c>
      <c r="K2" s="60">
        <v>2013</v>
      </c>
      <c r="L2" s="60">
        <v>2014</v>
      </c>
      <c r="M2" s="60">
        <v>2015</v>
      </c>
      <c r="N2" s="60">
        <v>2016</v>
      </c>
      <c r="O2" s="60">
        <v>2017</v>
      </c>
      <c r="P2" s="61">
        <v>2018</v>
      </c>
    </row>
    <row r="3" spans="1:24" s="66" customFormat="1" x14ac:dyDescent="0.3">
      <c r="A3" s="328"/>
      <c r="B3" s="65"/>
      <c r="C3" s="329">
        <f>'Urban population'!G27</f>
        <v>493312</v>
      </c>
      <c r="D3" s="329">
        <f>'Urban population'!H27</f>
        <v>506388.5</v>
      </c>
      <c r="E3" s="329">
        <f>'Urban population'!I27</f>
        <v>519465</v>
      </c>
      <c r="F3" s="329">
        <f>'Urban population'!J27</f>
        <v>532541.5</v>
      </c>
      <c r="G3" s="329">
        <f>'Urban population'!K27</f>
        <v>545618</v>
      </c>
      <c r="H3" s="329">
        <f>'Urban population'!L27</f>
        <v>558694.5</v>
      </c>
      <c r="I3" s="329">
        <f>'Urban population'!M27</f>
        <v>571771</v>
      </c>
      <c r="J3" s="329">
        <f>'Urban population'!N27</f>
        <v>588724.88153789286</v>
      </c>
      <c r="K3" s="329">
        <f>'Urban population'!O27</f>
        <v>605678.76307578571</v>
      </c>
      <c r="L3" s="329">
        <f>'Urban population'!P27</f>
        <v>622632.64461367857</v>
      </c>
      <c r="M3" s="329">
        <f>'Urban population'!Q27</f>
        <v>639586.52615157142</v>
      </c>
      <c r="N3" s="329">
        <f>'Urban population'!R27</f>
        <v>656540.40768946428</v>
      </c>
      <c r="O3" s="329">
        <f>'Urban population'!S27</f>
        <v>673494.28922735713</v>
      </c>
      <c r="P3" s="329">
        <f>'Urban population'!T27</f>
        <v>690448.17076524999</v>
      </c>
      <c r="Q3" s="494"/>
    </row>
    <row r="4" spans="1:24" s="66" customFormat="1" x14ac:dyDescent="0.3">
      <c r="A4" s="331"/>
      <c r="B4" s="69"/>
      <c r="D4" s="69"/>
      <c r="E4" s="67"/>
      <c r="F4" s="67"/>
      <c r="G4" s="67"/>
      <c r="H4" s="67"/>
      <c r="I4" s="67"/>
      <c r="J4" s="332"/>
      <c r="N4" s="380"/>
    </row>
    <row r="5" spans="1:24" s="66" customFormat="1" x14ac:dyDescent="0.3">
      <c r="A5" s="331"/>
      <c r="B5" s="69"/>
      <c r="C5" s="69"/>
      <c r="D5" s="69"/>
      <c r="E5" s="70"/>
      <c r="F5" s="70"/>
      <c r="G5" s="70"/>
      <c r="H5" s="70"/>
      <c r="I5" s="333"/>
      <c r="J5" s="70"/>
      <c r="N5" s="380"/>
    </row>
    <row r="6" spans="1:24" s="66" customFormat="1" x14ac:dyDescent="0.3">
      <c r="A6" s="297" t="s">
        <v>45</v>
      </c>
      <c r="B6" s="59" t="s">
        <v>46</v>
      </c>
      <c r="C6" s="60">
        <v>2005</v>
      </c>
      <c r="D6" s="60">
        <v>2006</v>
      </c>
      <c r="E6" s="60">
        <v>2007</v>
      </c>
      <c r="F6" s="60">
        <v>2008</v>
      </c>
      <c r="G6" s="60">
        <v>2009</v>
      </c>
      <c r="H6" s="60">
        <v>2010</v>
      </c>
      <c r="I6" s="60">
        <v>2011</v>
      </c>
      <c r="J6" s="60">
        <v>2012</v>
      </c>
      <c r="K6" s="60">
        <v>2013</v>
      </c>
      <c r="L6" s="60">
        <v>2014</v>
      </c>
      <c r="M6" s="60">
        <v>2015</v>
      </c>
      <c r="N6" s="60">
        <v>2016</v>
      </c>
      <c r="O6" s="60">
        <v>2017</v>
      </c>
      <c r="P6" s="61">
        <v>2018</v>
      </c>
    </row>
    <row r="7" spans="1:24" s="66" customFormat="1" x14ac:dyDescent="0.3">
      <c r="A7" s="328"/>
      <c r="B7" s="65"/>
      <c r="C7" s="313">
        <f>'Protein intake'!$B$31/1000*365</f>
        <v>24.673999999999996</v>
      </c>
      <c r="D7" s="313">
        <f>'Protein intake'!$B$31/1000*365</f>
        <v>24.673999999999996</v>
      </c>
      <c r="E7" s="313">
        <f>'Protein intake'!$B$31/1000*365</f>
        <v>24.673999999999996</v>
      </c>
      <c r="F7" s="313">
        <f>'Protein intake'!$B$31/1000*365</f>
        <v>24.673999999999996</v>
      </c>
      <c r="G7" s="313">
        <f>'Protein intake'!$F$31/1000*365</f>
        <v>20.513000000000002</v>
      </c>
      <c r="H7" s="313">
        <f>'Protein intake'!$F$31/1000*365</f>
        <v>20.513000000000002</v>
      </c>
      <c r="I7" s="313">
        <f>'Protein intake'!$L$31/1000*365</f>
        <v>20.677250000000001</v>
      </c>
      <c r="J7" s="313">
        <f>'Protein intake'!$L$31/1000*365</f>
        <v>20.677250000000001</v>
      </c>
      <c r="K7" s="313">
        <f>'Protein intake'!$L$31/1000*365</f>
        <v>20.677250000000001</v>
      </c>
      <c r="L7" s="313">
        <f>'Protein intake'!$L$31/1000*365</f>
        <v>20.677250000000001</v>
      </c>
      <c r="M7" s="313">
        <f>'Protein intake'!$L$31/1000*365</f>
        <v>20.677250000000001</v>
      </c>
      <c r="N7" s="313">
        <f>'Protein intake'!$L$31/1000*365</f>
        <v>20.677250000000001</v>
      </c>
      <c r="O7" s="313">
        <f>'Protein intake'!$L$31/1000*365</f>
        <v>20.677250000000001</v>
      </c>
      <c r="P7" s="314">
        <f>'Protein intake'!$L$31/1000*365</f>
        <v>20.677250000000001</v>
      </c>
    </row>
    <row r="8" spans="1:24" s="66" customFormat="1" x14ac:dyDescent="0.3">
      <c r="A8" s="331"/>
      <c r="B8" s="69"/>
      <c r="C8" s="335"/>
      <c r="D8" s="69"/>
      <c r="E8" s="75"/>
      <c r="F8" s="75"/>
      <c r="G8" s="75"/>
      <c r="H8" s="75"/>
      <c r="I8" s="75"/>
      <c r="J8" s="75"/>
      <c r="N8" s="380"/>
    </row>
    <row r="9" spans="1:24" s="66" customFormat="1" x14ac:dyDescent="0.3">
      <c r="A9" s="331"/>
      <c r="B9" s="76"/>
      <c r="C9" s="76"/>
      <c r="D9" s="76"/>
      <c r="E9" s="70"/>
      <c r="F9" s="70"/>
      <c r="G9" s="70"/>
      <c r="H9" s="70"/>
      <c r="I9" s="70"/>
      <c r="J9" s="70"/>
      <c r="N9" s="380"/>
    </row>
    <row r="10" spans="1:24" s="63" customFormat="1" ht="30" customHeight="1" x14ac:dyDescent="0.3">
      <c r="A10" s="297" t="s">
        <v>335</v>
      </c>
      <c r="B10" s="59"/>
      <c r="C10" s="60">
        <v>2005</v>
      </c>
      <c r="D10" s="60">
        <v>2006</v>
      </c>
      <c r="E10" s="60">
        <v>2007</v>
      </c>
      <c r="F10" s="60">
        <v>2008</v>
      </c>
      <c r="G10" s="60">
        <v>2009</v>
      </c>
      <c r="H10" s="60">
        <v>2010</v>
      </c>
      <c r="I10" s="60">
        <v>2011</v>
      </c>
      <c r="J10" s="60">
        <v>2012</v>
      </c>
      <c r="K10" s="60">
        <v>2013</v>
      </c>
      <c r="L10" s="60">
        <v>2014</v>
      </c>
      <c r="M10" s="60">
        <v>2015</v>
      </c>
      <c r="N10" s="60">
        <v>2016</v>
      </c>
      <c r="O10" s="60">
        <v>2017</v>
      </c>
      <c r="P10" s="61">
        <v>2018</v>
      </c>
      <c r="Q10" s="66"/>
      <c r="R10" s="66"/>
      <c r="S10" s="66"/>
      <c r="T10" s="66"/>
      <c r="U10" s="66"/>
      <c r="V10" s="66"/>
      <c r="W10" s="66"/>
      <c r="X10" s="66"/>
    </row>
    <row r="11" spans="1:24" ht="15.75" customHeight="1" x14ac:dyDescent="0.3">
      <c r="A11" s="336"/>
      <c r="B11" s="78"/>
      <c r="C11" s="41">
        <v>0.16</v>
      </c>
      <c r="D11" s="41">
        <v>0.16</v>
      </c>
      <c r="E11" s="42">
        <v>0.16</v>
      </c>
      <c r="F11" s="42">
        <v>0.16</v>
      </c>
      <c r="G11" s="42">
        <v>0.16</v>
      </c>
      <c r="H11" s="42">
        <v>0.16</v>
      </c>
      <c r="I11" s="42">
        <v>0.16</v>
      </c>
      <c r="J11" s="42">
        <v>0.16</v>
      </c>
      <c r="K11" s="43">
        <v>0.16</v>
      </c>
      <c r="L11" s="43">
        <v>0.16</v>
      </c>
      <c r="M11" s="43">
        <v>0.16</v>
      </c>
      <c r="N11" s="43">
        <v>0.16</v>
      </c>
      <c r="O11" s="43">
        <v>0.16</v>
      </c>
      <c r="P11" s="44">
        <v>0.16</v>
      </c>
      <c r="Q11" s="66"/>
      <c r="R11" s="66"/>
      <c r="S11" s="66"/>
      <c r="T11" s="66"/>
      <c r="U11" s="66"/>
      <c r="V11" s="66"/>
      <c r="W11" s="66"/>
      <c r="X11" s="66"/>
    </row>
    <row r="12" spans="1:24" ht="15.75" customHeight="1" x14ac:dyDescent="0.3">
      <c r="A12" s="338"/>
      <c r="B12" s="76"/>
      <c r="C12" s="76"/>
      <c r="D12" s="76"/>
      <c r="E12" s="75"/>
      <c r="F12" s="75"/>
      <c r="G12" s="75"/>
      <c r="H12" s="75"/>
      <c r="I12" s="75"/>
      <c r="J12" s="75"/>
      <c r="N12" s="380"/>
      <c r="O12" s="66"/>
      <c r="P12" s="66"/>
      <c r="Q12" s="66"/>
      <c r="R12" s="66"/>
      <c r="S12" s="66"/>
      <c r="T12" s="66"/>
      <c r="U12" s="66"/>
      <c r="V12" s="66"/>
      <c r="W12" s="66"/>
      <c r="X12" s="66"/>
    </row>
    <row r="13" spans="1:24" x14ac:dyDescent="0.3">
      <c r="A13" s="338"/>
      <c r="B13" s="76"/>
      <c r="C13" s="76"/>
      <c r="D13" s="76"/>
      <c r="E13" s="75"/>
      <c r="F13" s="81"/>
      <c r="G13" s="81"/>
      <c r="H13" s="81"/>
      <c r="I13" s="81"/>
      <c r="J13" s="81"/>
      <c r="N13" s="380"/>
      <c r="O13" s="66"/>
      <c r="P13" s="66"/>
      <c r="Q13" s="66"/>
      <c r="R13" s="66"/>
      <c r="S13" s="66"/>
      <c r="T13" s="66"/>
      <c r="U13" s="66"/>
      <c r="V13" s="66"/>
      <c r="W13" s="66"/>
      <c r="X13" s="66"/>
    </row>
    <row r="14" spans="1:24" ht="33.6" x14ac:dyDescent="0.3">
      <c r="A14" s="297" t="s">
        <v>336</v>
      </c>
      <c r="B14" s="59"/>
      <c r="C14" s="60">
        <v>2005</v>
      </c>
      <c r="D14" s="60">
        <v>2006</v>
      </c>
      <c r="E14" s="60">
        <v>2007</v>
      </c>
      <c r="F14" s="60">
        <v>2008</v>
      </c>
      <c r="G14" s="60">
        <v>2009</v>
      </c>
      <c r="H14" s="60">
        <v>2010</v>
      </c>
      <c r="I14" s="60">
        <v>2011</v>
      </c>
      <c r="J14" s="60">
        <v>2012</v>
      </c>
      <c r="K14" s="60">
        <v>2013</v>
      </c>
      <c r="L14" s="60">
        <v>2014</v>
      </c>
      <c r="M14" s="60">
        <v>2015</v>
      </c>
      <c r="N14" s="60">
        <v>2016</v>
      </c>
      <c r="O14" s="60">
        <v>2017</v>
      </c>
      <c r="P14" s="61">
        <v>2018</v>
      </c>
      <c r="Q14" s="66"/>
      <c r="R14" s="66"/>
      <c r="S14" s="66"/>
      <c r="T14" s="66"/>
      <c r="U14" s="66"/>
      <c r="V14" s="66"/>
      <c r="W14" s="66"/>
      <c r="X14" s="66"/>
    </row>
    <row r="15" spans="1:24" ht="15.75" customHeight="1" x14ac:dyDescent="0.3">
      <c r="A15" s="336"/>
      <c r="B15" s="78"/>
      <c r="C15" s="74">
        <v>1.4</v>
      </c>
      <c r="D15" s="74">
        <v>1.4</v>
      </c>
      <c r="E15" s="74">
        <v>1.4</v>
      </c>
      <c r="F15" s="74">
        <v>1.4</v>
      </c>
      <c r="G15" s="74">
        <v>1.4</v>
      </c>
      <c r="H15" s="74">
        <v>1.4</v>
      </c>
      <c r="I15" s="74">
        <v>1.4</v>
      </c>
      <c r="J15" s="74">
        <v>1.4</v>
      </c>
      <c r="K15" s="145">
        <v>1.4</v>
      </c>
      <c r="L15" s="145">
        <v>1.4</v>
      </c>
      <c r="M15" s="145">
        <v>1.4</v>
      </c>
      <c r="N15" s="145">
        <v>1.4</v>
      </c>
      <c r="O15" s="145">
        <v>1.4</v>
      </c>
      <c r="P15" s="146">
        <v>1.4</v>
      </c>
      <c r="Q15" s="66"/>
      <c r="R15" s="66"/>
      <c r="S15" s="66"/>
      <c r="T15" s="66"/>
      <c r="U15" s="66"/>
      <c r="V15" s="66"/>
      <c r="W15" s="66"/>
      <c r="X15" s="66"/>
    </row>
    <row r="16" spans="1:24" ht="15.75" customHeight="1" x14ac:dyDescent="0.3">
      <c r="A16" s="338"/>
      <c r="B16" s="76"/>
      <c r="C16" s="76"/>
      <c r="D16" s="76"/>
      <c r="E16" s="75"/>
      <c r="F16" s="75"/>
      <c r="G16" s="75"/>
      <c r="H16" s="75"/>
      <c r="I16" s="75"/>
      <c r="J16" s="75"/>
      <c r="N16" s="380"/>
      <c r="O16" s="66"/>
      <c r="P16" s="66"/>
      <c r="Q16" s="66"/>
      <c r="R16" s="66"/>
      <c r="S16" s="66"/>
      <c r="T16" s="66"/>
      <c r="U16" s="66"/>
      <c r="V16" s="66"/>
      <c r="W16" s="66"/>
      <c r="X16" s="66"/>
    </row>
    <row r="17" spans="1:16" x14ac:dyDescent="0.3">
      <c r="A17" s="338"/>
      <c r="B17" s="76"/>
      <c r="C17" s="76"/>
      <c r="D17" s="76"/>
      <c r="E17" s="82"/>
      <c r="F17" s="82"/>
      <c r="G17" s="82"/>
      <c r="H17" s="82"/>
      <c r="I17" s="82"/>
      <c r="J17" s="82"/>
      <c r="N17" s="55"/>
    </row>
    <row r="18" spans="1:16" s="63" customFormat="1" ht="51.6" x14ac:dyDescent="0.3">
      <c r="A18" s="297" t="s">
        <v>337</v>
      </c>
      <c r="B18" s="59"/>
      <c r="C18" s="60">
        <v>2005</v>
      </c>
      <c r="D18" s="60">
        <v>2006</v>
      </c>
      <c r="E18" s="60">
        <v>2007</v>
      </c>
      <c r="F18" s="60">
        <v>2008</v>
      </c>
      <c r="G18" s="60">
        <v>2009</v>
      </c>
      <c r="H18" s="60">
        <v>2010</v>
      </c>
      <c r="I18" s="60">
        <v>2011</v>
      </c>
      <c r="J18" s="60">
        <v>2012</v>
      </c>
      <c r="K18" s="60">
        <v>2013</v>
      </c>
      <c r="L18" s="60">
        <v>2014</v>
      </c>
      <c r="M18" s="60">
        <v>2015</v>
      </c>
      <c r="N18" s="60">
        <v>2016</v>
      </c>
      <c r="O18" s="60">
        <v>2017</v>
      </c>
      <c r="P18" s="61">
        <v>2018</v>
      </c>
    </row>
    <row r="19" spans="1:16" x14ac:dyDescent="0.3">
      <c r="A19" s="336"/>
      <c r="B19" s="78"/>
      <c r="C19" s="41">
        <v>1.25</v>
      </c>
      <c r="D19" s="41">
        <v>1.25</v>
      </c>
      <c r="E19" s="42">
        <v>1.25</v>
      </c>
      <c r="F19" s="42">
        <v>1.25</v>
      </c>
      <c r="G19" s="42">
        <v>1.25</v>
      </c>
      <c r="H19" s="42">
        <v>1.25</v>
      </c>
      <c r="I19" s="42">
        <v>1.25</v>
      </c>
      <c r="J19" s="42">
        <v>1.25</v>
      </c>
      <c r="K19" s="43">
        <v>1.25</v>
      </c>
      <c r="L19" s="43">
        <v>1.25</v>
      </c>
      <c r="M19" s="43">
        <v>1.25</v>
      </c>
      <c r="N19" s="43">
        <v>1.25</v>
      </c>
      <c r="O19" s="43">
        <v>1.25</v>
      </c>
      <c r="P19" s="44">
        <v>1.25</v>
      </c>
    </row>
    <row r="20" spans="1:16" x14ac:dyDescent="0.3">
      <c r="A20" s="338"/>
      <c r="B20" s="76"/>
      <c r="C20" s="76"/>
      <c r="D20" s="76"/>
      <c r="E20" s="75"/>
      <c r="F20" s="75"/>
      <c r="G20" s="75"/>
      <c r="H20" s="75"/>
      <c r="I20" s="75"/>
      <c r="J20" s="75"/>
      <c r="N20" s="55"/>
    </row>
    <row r="21" spans="1:16" x14ac:dyDescent="0.3">
      <c r="A21" s="338"/>
      <c r="B21" s="76"/>
      <c r="C21" s="76"/>
      <c r="D21" s="76"/>
      <c r="E21" s="82"/>
      <c r="F21" s="82"/>
      <c r="G21" s="82"/>
      <c r="H21" s="82"/>
      <c r="I21" s="82"/>
      <c r="J21" s="82"/>
      <c r="N21" s="55"/>
    </row>
    <row r="22" spans="1:16" s="49" customFormat="1" ht="15.75" customHeight="1" x14ac:dyDescent="0.3">
      <c r="A22" s="297" t="s">
        <v>338</v>
      </c>
      <c r="B22" s="298"/>
      <c r="C22" s="50"/>
      <c r="D22" s="50"/>
      <c r="E22" s="91"/>
      <c r="F22" s="91"/>
      <c r="G22" s="91"/>
      <c r="H22" s="91"/>
      <c r="I22" s="91"/>
      <c r="J22" s="91"/>
      <c r="N22" s="89"/>
    </row>
    <row r="23" spans="1:16" s="49" customFormat="1" ht="15.75" customHeight="1" x14ac:dyDescent="0.3">
      <c r="A23" s="94">
        <v>0</v>
      </c>
      <c r="B23" s="93" t="s">
        <v>47</v>
      </c>
      <c r="C23" s="50"/>
      <c r="D23" s="50"/>
      <c r="E23" s="51"/>
      <c r="F23" s="48"/>
      <c r="G23" s="48"/>
      <c r="H23" s="48"/>
      <c r="I23" s="48"/>
      <c r="J23" s="48"/>
      <c r="N23" s="89"/>
    </row>
    <row r="24" spans="1:16" s="49" customFormat="1" ht="15.75" customHeight="1" x14ac:dyDescent="0.3">
      <c r="A24" s="339"/>
      <c r="B24" s="50"/>
      <c r="C24" s="50"/>
      <c r="D24" s="50"/>
      <c r="E24" s="51"/>
      <c r="F24" s="48"/>
      <c r="G24" s="48"/>
      <c r="H24" s="48"/>
      <c r="I24" s="48"/>
      <c r="J24" s="48"/>
      <c r="N24" s="89"/>
    </row>
    <row r="25" spans="1:16" s="49" customFormat="1" ht="15.75" customHeight="1" x14ac:dyDescent="0.3">
      <c r="A25" s="339"/>
      <c r="B25" s="50"/>
      <c r="C25" s="50"/>
      <c r="D25" s="50"/>
      <c r="E25" s="51"/>
      <c r="F25" s="48"/>
      <c r="G25" s="48"/>
      <c r="H25" s="48"/>
      <c r="I25" s="48"/>
      <c r="J25" s="48"/>
      <c r="N25" s="89"/>
    </row>
    <row r="26" spans="1:16" ht="33.6" x14ac:dyDescent="0.3">
      <c r="A26" s="297" t="s">
        <v>339</v>
      </c>
      <c r="B26" s="115" t="s">
        <v>47</v>
      </c>
      <c r="C26" s="60">
        <v>2005</v>
      </c>
      <c r="D26" s="60">
        <v>2006</v>
      </c>
      <c r="E26" s="60">
        <v>2007</v>
      </c>
      <c r="F26" s="60">
        <v>2008</v>
      </c>
      <c r="G26" s="60">
        <v>2009</v>
      </c>
      <c r="H26" s="60">
        <v>2010</v>
      </c>
      <c r="I26" s="60">
        <v>2011</v>
      </c>
      <c r="J26" s="60">
        <v>2012</v>
      </c>
      <c r="K26" s="60">
        <v>2013</v>
      </c>
      <c r="L26" s="60">
        <v>2014</v>
      </c>
      <c r="M26" s="60">
        <v>2015</v>
      </c>
      <c r="N26" s="60">
        <v>2016</v>
      </c>
      <c r="O26" s="60">
        <v>2017</v>
      </c>
      <c r="P26" s="61">
        <v>2018</v>
      </c>
    </row>
    <row r="27" spans="1:16" s="49" customFormat="1" x14ac:dyDescent="0.3">
      <c r="A27" s="340"/>
      <c r="B27" s="84"/>
      <c r="C27" s="315">
        <f t="shared" ref="C27:L27" si="0">(C3*C7*C11*C15*C19)-$A$23</f>
        <v>3408154.4806399993</v>
      </c>
      <c r="D27" s="315">
        <f t="shared" si="0"/>
        <v>3498496.3577199988</v>
      </c>
      <c r="E27" s="315">
        <f t="shared" si="0"/>
        <v>3588838.2347999997</v>
      </c>
      <c r="F27" s="315">
        <f t="shared" si="0"/>
        <v>3679180.1118799993</v>
      </c>
      <c r="G27" s="315">
        <f t="shared" si="0"/>
        <v>3133833.3695199997</v>
      </c>
      <c r="H27" s="315">
        <f t="shared" si="0"/>
        <v>3208940.0779800001</v>
      </c>
      <c r="I27" s="315">
        <f t="shared" si="0"/>
        <v>3310342.5347299995</v>
      </c>
      <c r="J27" s="315">
        <f t="shared" si="0"/>
        <v>3408499.2358982307</v>
      </c>
      <c r="K27" s="315">
        <f t="shared" si="0"/>
        <v>3506655.937066461</v>
      </c>
      <c r="L27" s="315">
        <f t="shared" si="0"/>
        <v>3604812.6382346917</v>
      </c>
      <c r="M27" s="315">
        <f>(M3*M7*M11*M15*M19)-$A$23</f>
        <v>3702969.3394029224</v>
      </c>
      <c r="N27" s="315">
        <f t="shared" ref="N27:P27" si="1">(N3*N7*N11*N15*N19)-$A$23</f>
        <v>3801126.0405711532</v>
      </c>
      <c r="O27" s="315">
        <f t="shared" si="1"/>
        <v>3899282.741739383</v>
      </c>
      <c r="P27" s="316">
        <f t="shared" si="1"/>
        <v>3997439.4429076142</v>
      </c>
    </row>
    <row r="28" spans="1:16" s="49" customFormat="1" x14ac:dyDescent="0.3">
      <c r="A28" s="341"/>
      <c r="B28" s="85"/>
      <c r="C28" s="85"/>
      <c r="D28" s="85"/>
      <c r="E28" s="86"/>
      <c r="F28" s="86"/>
      <c r="G28" s="86"/>
      <c r="H28" s="86"/>
      <c r="I28" s="86"/>
      <c r="J28" s="86"/>
      <c r="N28" s="89"/>
    </row>
    <row r="29" spans="1:16" s="49" customFormat="1" x14ac:dyDescent="0.3">
      <c r="A29" s="341"/>
      <c r="B29" s="85"/>
      <c r="C29" s="85"/>
      <c r="D29" s="85"/>
      <c r="E29" s="87"/>
      <c r="F29" s="87"/>
      <c r="G29" s="87"/>
      <c r="H29" s="87"/>
      <c r="I29" s="87"/>
      <c r="J29" s="87"/>
      <c r="N29" s="89"/>
    </row>
    <row r="30" spans="1:16" ht="33.6" x14ac:dyDescent="0.3">
      <c r="A30" s="297" t="s">
        <v>340</v>
      </c>
      <c r="B30" s="59" t="s">
        <v>48</v>
      </c>
      <c r="C30" s="60">
        <v>2005</v>
      </c>
      <c r="D30" s="60">
        <v>2006</v>
      </c>
      <c r="E30" s="60">
        <v>2007</v>
      </c>
      <c r="F30" s="60">
        <v>2008</v>
      </c>
      <c r="G30" s="60">
        <v>2009</v>
      </c>
      <c r="H30" s="60">
        <v>2010</v>
      </c>
      <c r="I30" s="60">
        <v>2011</v>
      </c>
      <c r="J30" s="60">
        <v>2012</v>
      </c>
      <c r="K30" s="60">
        <v>2013</v>
      </c>
      <c r="L30" s="60">
        <v>2014</v>
      </c>
      <c r="M30" s="60">
        <v>2015</v>
      </c>
      <c r="N30" s="60">
        <v>2016</v>
      </c>
      <c r="O30" s="60">
        <v>2017</v>
      </c>
      <c r="P30" s="61">
        <v>2018</v>
      </c>
    </row>
    <row r="31" spans="1:16" s="49" customFormat="1" x14ac:dyDescent="0.3">
      <c r="A31" s="342"/>
      <c r="B31" s="343"/>
      <c r="C31" s="315">
        <v>5.0000000000000001E-3</v>
      </c>
      <c r="D31" s="315">
        <v>5.0000000000000001E-3</v>
      </c>
      <c r="E31" s="315">
        <v>5.0000000000000001E-3</v>
      </c>
      <c r="F31" s="315">
        <v>5.0000000000000001E-3</v>
      </c>
      <c r="G31" s="315">
        <v>5.0000000000000001E-3</v>
      </c>
      <c r="H31" s="315">
        <v>5.0000000000000001E-3</v>
      </c>
      <c r="I31" s="315">
        <v>5.0000000000000001E-3</v>
      </c>
      <c r="J31" s="315">
        <v>5.0000000000000001E-3</v>
      </c>
      <c r="K31" s="315">
        <v>5.0000000000000001E-3</v>
      </c>
      <c r="L31" s="315">
        <v>5.0000000000000001E-3</v>
      </c>
      <c r="M31" s="315">
        <v>5.0000000000000001E-3</v>
      </c>
      <c r="N31" s="315">
        <v>5.0000000000000001E-3</v>
      </c>
      <c r="O31" s="315">
        <v>5.0000000000000001E-3</v>
      </c>
      <c r="P31" s="316">
        <v>5.0000000000000001E-3</v>
      </c>
    </row>
    <row r="32" spans="1:16" s="49" customFormat="1" x14ac:dyDescent="0.3">
      <c r="A32" s="344"/>
      <c r="B32" s="90"/>
      <c r="C32" s="90"/>
      <c r="D32" s="90"/>
      <c r="E32" s="86"/>
      <c r="F32" s="86"/>
      <c r="G32" s="86"/>
      <c r="H32" s="86"/>
      <c r="I32" s="86"/>
      <c r="J32" s="86"/>
      <c r="N32" s="89"/>
    </row>
    <row r="33" spans="1:16" s="49" customFormat="1" ht="15.75" customHeight="1" x14ac:dyDescent="0.3">
      <c r="A33" s="344"/>
      <c r="B33" s="89"/>
      <c r="C33" s="89"/>
      <c r="D33" s="89"/>
      <c r="E33" s="51"/>
      <c r="F33" s="51"/>
      <c r="G33" s="51"/>
      <c r="H33" s="51"/>
      <c r="I33" s="51"/>
      <c r="J33" s="51"/>
      <c r="N33" s="89"/>
    </row>
    <row r="34" spans="1:16" s="49" customFormat="1" ht="15" customHeight="1" x14ac:dyDescent="0.3">
      <c r="A34" s="345" t="s">
        <v>49</v>
      </c>
      <c r="B34" s="346"/>
      <c r="C34" s="346"/>
      <c r="D34" s="346"/>
      <c r="E34" s="51"/>
      <c r="F34" s="51"/>
      <c r="G34" s="51"/>
      <c r="H34" s="51"/>
      <c r="I34" s="51"/>
      <c r="J34" s="51"/>
      <c r="N34" s="89"/>
    </row>
    <row r="35" spans="1:16" s="49" customFormat="1" x14ac:dyDescent="0.3">
      <c r="A35" s="347">
        <f>44/28</f>
        <v>1.5714285714285714</v>
      </c>
      <c r="B35" s="85"/>
      <c r="C35" s="85"/>
      <c r="D35" s="85"/>
      <c r="E35" s="51"/>
      <c r="F35" s="51"/>
      <c r="G35" s="51"/>
      <c r="H35" s="51"/>
      <c r="I35" s="51"/>
      <c r="J35" s="51"/>
      <c r="N35" s="89"/>
    </row>
    <row r="36" spans="1:16" s="49" customFormat="1" x14ac:dyDescent="0.3">
      <c r="A36" s="97"/>
      <c r="B36" s="89"/>
      <c r="C36" s="89"/>
      <c r="D36" s="89"/>
      <c r="E36" s="51"/>
      <c r="F36" s="51"/>
      <c r="G36" s="51"/>
      <c r="H36" s="51"/>
      <c r="I36" s="51"/>
      <c r="J36" s="51"/>
      <c r="N36" s="89"/>
    </row>
    <row r="37" spans="1:16" s="49" customFormat="1" x14ac:dyDescent="0.3">
      <c r="A37" s="344"/>
      <c r="B37" s="90"/>
      <c r="C37" s="90"/>
      <c r="D37" s="90"/>
      <c r="E37" s="51"/>
      <c r="F37" s="51"/>
      <c r="G37" s="51"/>
      <c r="H37" s="51"/>
      <c r="I37" s="51"/>
      <c r="J37" s="51"/>
      <c r="N37" s="89"/>
    </row>
    <row r="38" spans="1:16" ht="47.25" customHeight="1" x14ac:dyDescent="0.3">
      <c r="A38" s="681" t="s">
        <v>360</v>
      </c>
      <c r="B38" s="682"/>
      <c r="C38" s="60">
        <v>2005</v>
      </c>
      <c r="D38" s="60">
        <v>2006</v>
      </c>
      <c r="E38" s="348">
        <v>2007</v>
      </c>
      <c r="F38" s="348">
        <v>2008</v>
      </c>
      <c r="G38" s="348">
        <v>2009</v>
      </c>
      <c r="H38" s="348">
        <v>2010</v>
      </c>
      <c r="I38" s="348">
        <v>2011</v>
      </c>
      <c r="J38" s="348">
        <v>2012</v>
      </c>
      <c r="K38" s="60">
        <v>2013</v>
      </c>
      <c r="L38" s="60">
        <v>2014</v>
      </c>
      <c r="M38" s="60">
        <v>2015</v>
      </c>
      <c r="N38" s="60">
        <v>2016</v>
      </c>
      <c r="O38" s="60">
        <v>2017</v>
      </c>
      <c r="P38" s="61">
        <v>2018</v>
      </c>
    </row>
    <row r="39" spans="1:16" x14ac:dyDescent="0.3">
      <c r="A39" s="328"/>
      <c r="B39" s="65"/>
      <c r="C39" s="349">
        <f t="shared" ref="C39:L39" si="2">C27*C31*$A$35/10^3</f>
        <v>26.778356633599994</v>
      </c>
      <c r="D39" s="349">
        <f t="shared" si="2"/>
        <v>27.488185667799989</v>
      </c>
      <c r="E39" s="349">
        <f t="shared" si="2"/>
        <v>28.198014702000002</v>
      </c>
      <c r="F39" s="349">
        <f t="shared" si="2"/>
        <v>28.907843736199997</v>
      </c>
      <c r="G39" s="349">
        <f t="shared" si="2"/>
        <v>24.622976474799998</v>
      </c>
      <c r="H39" s="349">
        <f t="shared" si="2"/>
        <v>25.2131006127</v>
      </c>
      <c r="I39" s="349">
        <f t="shared" si="2"/>
        <v>26.009834201449998</v>
      </c>
      <c r="J39" s="349">
        <f t="shared" si="2"/>
        <v>26.781065424914672</v>
      </c>
      <c r="K39" s="349">
        <f t="shared" si="2"/>
        <v>27.552296648379336</v>
      </c>
      <c r="L39" s="349">
        <f t="shared" si="2"/>
        <v>28.323527871844011</v>
      </c>
      <c r="M39" s="349">
        <f>M27*M31*$A$35/10^3</f>
        <v>29.094759095308675</v>
      </c>
      <c r="N39" s="349">
        <f t="shared" ref="N39:P39" si="3">N27*N31*$A$35/10^3</f>
        <v>29.865990318773346</v>
      </c>
      <c r="O39" s="349">
        <f t="shared" si="3"/>
        <v>30.637221542238009</v>
      </c>
      <c r="P39" s="350">
        <f t="shared" si="3"/>
        <v>31.408452765702684</v>
      </c>
    </row>
    <row r="40" spans="1:16" x14ac:dyDescent="0.3">
      <c r="A40" s="331"/>
      <c r="B40" s="69"/>
      <c r="C40" s="69"/>
      <c r="D40" s="69"/>
      <c r="E40" s="121"/>
      <c r="F40" s="121"/>
      <c r="G40" s="121"/>
      <c r="H40" s="121"/>
      <c r="I40" s="121"/>
      <c r="J40" s="121"/>
      <c r="N40" s="55"/>
    </row>
    <row r="41" spans="1:16" x14ac:dyDescent="0.3">
      <c r="N41" s="55"/>
    </row>
    <row r="42" spans="1:16" ht="47.25" customHeight="1" x14ac:dyDescent="0.3">
      <c r="A42" s="681" t="s">
        <v>113</v>
      </c>
      <c r="B42" s="682"/>
      <c r="C42" s="351">
        <v>2005</v>
      </c>
      <c r="D42" s="352">
        <v>2006</v>
      </c>
      <c r="E42" s="348">
        <v>2007</v>
      </c>
      <c r="F42" s="348">
        <v>2008</v>
      </c>
      <c r="G42" s="348">
        <v>2009</v>
      </c>
      <c r="H42" s="348">
        <v>2010</v>
      </c>
      <c r="I42" s="348">
        <v>2011</v>
      </c>
      <c r="J42" s="348">
        <v>2012</v>
      </c>
      <c r="K42" s="60">
        <v>2013</v>
      </c>
      <c r="L42" s="60">
        <v>2014</v>
      </c>
      <c r="M42" s="60">
        <v>2015</v>
      </c>
      <c r="N42" s="60">
        <v>2016</v>
      </c>
      <c r="O42" s="60">
        <v>2017</v>
      </c>
      <c r="P42" s="61">
        <v>2018</v>
      </c>
    </row>
    <row r="43" spans="1:16" x14ac:dyDescent="0.3">
      <c r="A43" s="328"/>
      <c r="B43" s="65"/>
      <c r="C43" s="118">
        <f t="shared" ref="C43:L43" si="4">C39*310</f>
        <v>8301.2905564159973</v>
      </c>
      <c r="D43" s="118">
        <f t="shared" si="4"/>
        <v>8521.337557017996</v>
      </c>
      <c r="E43" s="118">
        <f t="shared" si="4"/>
        <v>8741.3845576200001</v>
      </c>
      <c r="F43" s="118">
        <f t="shared" si="4"/>
        <v>8961.4315582219988</v>
      </c>
      <c r="G43" s="118">
        <f t="shared" si="4"/>
        <v>7633.1227071879994</v>
      </c>
      <c r="H43" s="118">
        <f t="shared" si="4"/>
        <v>7816.0611899369997</v>
      </c>
      <c r="I43" s="118">
        <f t="shared" si="4"/>
        <v>8063.0486024494994</v>
      </c>
      <c r="J43" s="118">
        <f t="shared" si="4"/>
        <v>8302.1302817235483</v>
      </c>
      <c r="K43" s="118">
        <f t="shared" si="4"/>
        <v>8541.2119609975944</v>
      </c>
      <c r="L43" s="118">
        <f t="shared" si="4"/>
        <v>8780.2936402716441</v>
      </c>
      <c r="M43" s="118">
        <f>M39*310</f>
        <v>9019.3753195456884</v>
      </c>
      <c r="N43" s="118">
        <f t="shared" ref="N43:P43" si="5">N39*310</f>
        <v>9258.4569988197363</v>
      </c>
      <c r="O43" s="118">
        <f t="shared" si="5"/>
        <v>9497.5386780937824</v>
      </c>
      <c r="P43" s="119">
        <f t="shared" si="5"/>
        <v>9736.6203573678322</v>
      </c>
    </row>
    <row r="44" spans="1:16" x14ac:dyDescent="0.3">
      <c r="E44" s="354"/>
      <c r="G44" s="354"/>
    </row>
    <row r="46" spans="1:16" x14ac:dyDescent="0.3">
      <c r="A46" s="122"/>
      <c r="C46" s="50"/>
      <c r="D46" s="50"/>
    </row>
    <row r="47" spans="1:16" x14ac:dyDescent="0.3">
      <c r="A47" s="122"/>
      <c r="C47" s="124"/>
      <c r="D47" s="124"/>
    </row>
    <row r="48" spans="1:16" x14ac:dyDescent="0.3">
      <c r="A48" s="122"/>
      <c r="C48" s="355"/>
      <c r="D48" s="355"/>
    </row>
  </sheetData>
  <mergeCells count="2">
    <mergeCell ref="A38:B38"/>
    <mergeCell ref="A42:B42"/>
  </mergeCells>
  <pageMargins left="0.25" right="0.25" top="0.75" bottom="0.75" header="0.3" footer="0.3"/>
  <pageSetup paperSize="9" scale="51" fitToHeight="0" orientation="landscape" horizontalDpi="4294967293" verticalDpi="4294967293"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rgb="FFFFC000"/>
    <pageSetUpPr fitToPage="1"/>
  </sheetPr>
  <dimension ref="A1:Z83"/>
  <sheetViews>
    <sheetView topLeftCell="A73" zoomScale="85" zoomScaleNormal="85" zoomScalePageLayoutView="70" workbookViewId="0">
      <selection activeCell="Q10" sqref="Q10"/>
    </sheetView>
  </sheetViews>
  <sheetFormatPr defaultColWidth="8.6640625" defaultRowHeight="15.6" x14ac:dyDescent="0.3"/>
  <cols>
    <col min="1" max="1" width="41" style="57" customWidth="1"/>
    <col min="2" max="2" width="20" style="122" customWidth="1"/>
    <col min="3" max="3" width="27" style="122" customWidth="1"/>
    <col min="4" max="4" width="29.6640625" style="122" customWidth="1"/>
    <col min="5" max="5" width="25.6640625" style="122" customWidth="1"/>
    <col min="6" max="12" width="25.6640625" style="57" customWidth="1"/>
    <col min="13" max="13" width="24.6640625" style="57" bestFit="1" customWidth="1"/>
    <col min="14" max="15" width="21.6640625" style="57" customWidth="1"/>
    <col min="16" max="16" width="22" style="57" customWidth="1"/>
    <col min="17" max="17" width="18.6640625" style="57" customWidth="1"/>
    <col min="18" max="18" width="19.33203125" style="57" bestFit="1" customWidth="1"/>
    <col min="19" max="19" width="19.33203125" style="57" customWidth="1"/>
    <col min="20" max="20" width="18" style="57" customWidth="1"/>
    <col min="21" max="21" width="18.5546875" style="57" customWidth="1"/>
    <col min="22" max="22" width="18.88671875" style="57" customWidth="1"/>
    <col min="23" max="23" width="19.5546875" style="57" customWidth="1"/>
    <col min="24" max="194" width="8.6640625" style="57" customWidth="1"/>
    <col min="195" max="195" width="43.44140625" style="57" customWidth="1"/>
    <col min="196" max="202" width="18.6640625" style="57" customWidth="1"/>
    <col min="203" max="203" width="15.44140625" style="57" customWidth="1"/>
    <col min="204" max="204" width="12.33203125" style="57" customWidth="1"/>
    <col min="205" max="205" width="14.33203125" style="57" customWidth="1"/>
    <col min="206" max="206" width="12.33203125" style="57" customWidth="1"/>
    <col min="207" max="207" width="12.6640625" style="57" customWidth="1"/>
    <col min="208" max="209" width="12.44140625" style="57" customWidth="1"/>
    <col min="210" max="210" width="12.33203125" style="57" customWidth="1"/>
    <col min="211" max="216" width="11.44140625" style="57" bestFit="1" customWidth="1"/>
    <col min="217" max="217" width="13.6640625" style="57" bestFit="1" customWidth="1"/>
    <col min="218" max="222" width="11.44140625" style="57" bestFit="1" customWidth="1"/>
    <col min="223" max="223" width="11.6640625" style="57" customWidth="1"/>
    <col min="224" max="224" width="13.44140625" style="57" bestFit="1" customWidth="1"/>
    <col min="225" max="226" width="11.44140625" style="57" bestFit="1" customWidth="1"/>
    <col min="227" max="227" width="13.6640625" style="57" bestFit="1" customWidth="1"/>
    <col min="228" max="233" width="11.44140625" style="57" bestFit="1" customWidth="1"/>
    <col min="234" max="236" width="11.33203125" style="57" bestFit="1" customWidth="1"/>
    <col min="237" max="237" width="13.6640625" style="57" bestFit="1" customWidth="1"/>
    <col min="238" max="242" width="11.33203125" style="57" bestFit="1" customWidth="1"/>
    <col min="243" max="243" width="13.44140625" style="57" customWidth="1"/>
    <col min="244" max="244" width="11.33203125" style="57" bestFit="1" customWidth="1"/>
    <col min="245" max="245" width="15.33203125" style="57" customWidth="1"/>
    <col min="246" max="246" width="13.33203125" style="57" customWidth="1"/>
    <col min="247" max="247" width="15.6640625" style="57" customWidth="1"/>
    <col min="248" max="248" width="14.6640625" style="57" customWidth="1"/>
    <col min="249" max="249" width="19.33203125" style="57" customWidth="1"/>
    <col min="250" max="250" width="14" style="57" customWidth="1"/>
    <col min="251" max="251" width="15.6640625" style="57" customWidth="1"/>
    <col min="252" max="252" width="17" style="57" customWidth="1"/>
    <col min="253" max="253" width="16.33203125" style="57" customWidth="1"/>
    <col min="254" max="254" width="17.33203125" style="57" customWidth="1"/>
    <col min="255" max="16384" width="8.6640625" style="57"/>
  </cols>
  <sheetData>
    <row r="1" spans="1:22" x14ac:dyDescent="0.3">
      <c r="A1" s="55"/>
      <c r="B1" s="56"/>
      <c r="C1" s="56"/>
      <c r="D1" s="56"/>
      <c r="E1" s="56"/>
      <c r="F1" s="55"/>
      <c r="G1" s="55"/>
      <c r="H1" s="55"/>
      <c r="I1" s="55"/>
      <c r="J1" s="55"/>
      <c r="K1" s="55"/>
    </row>
    <row r="2" spans="1:22" s="63" customFormat="1" ht="16.2" x14ac:dyDescent="0.35">
      <c r="A2" s="58" t="s">
        <v>198</v>
      </c>
      <c r="B2" s="59" t="s">
        <v>159</v>
      </c>
      <c r="C2" s="60">
        <v>2005</v>
      </c>
      <c r="D2" s="60">
        <v>2006</v>
      </c>
      <c r="E2" s="60">
        <v>2007</v>
      </c>
      <c r="F2" s="60">
        <v>2008</v>
      </c>
      <c r="G2" s="60">
        <v>2009</v>
      </c>
      <c r="H2" s="60">
        <v>2010</v>
      </c>
      <c r="I2" s="60">
        <v>2011</v>
      </c>
      <c r="J2" s="60">
        <v>2012</v>
      </c>
      <c r="K2" s="60">
        <v>2013</v>
      </c>
      <c r="L2" s="60">
        <v>2014</v>
      </c>
      <c r="M2" s="60">
        <v>2015</v>
      </c>
      <c r="N2" s="60">
        <v>2016</v>
      </c>
      <c r="O2" s="60">
        <v>2017</v>
      </c>
      <c r="P2" s="61">
        <v>2018</v>
      </c>
      <c r="Q2" s="62"/>
      <c r="R2" s="62"/>
      <c r="S2" s="62"/>
    </row>
    <row r="3" spans="1:22" s="66" customFormat="1" ht="16.2" x14ac:dyDescent="0.35">
      <c r="A3" s="64"/>
      <c r="B3" s="65"/>
      <c r="C3" s="309">
        <f>'State population'!G28</f>
        <v>1985422.4000000004</v>
      </c>
      <c r="D3" s="309">
        <f>'State population'!H28</f>
        <v>1984269.0000000005</v>
      </c>
      <c r="E3" s="309">
        <f>'State population'!I28</f>
        <v>1983115.6000000006</v>
      </c>
      <c r="F3" s="309">
        <f>'State population'!J28</f>
        <v>1981962.2000000007</v>
      </c>
      <c r="G3" s="309">
        <f>'State population'!K28</f>
        <v>1980808.8000000007</v>
      </c>
      <c r="H3" s="309">
        <f>'State population'!L28</f>
        <v>1979655.4000000008</v>
      </c>
      <c r="I3" s="309">
        <f>'State population'!M28</f>
        <v>1978502</v>
      </c>
      <c r="J3" s="309">
        <f>'State population'!N28</f>
        <v>1977355.2849622821</v>
      </c>
      <c r="K3" s="309">
        <f>'State population'!O28</f>
        <v>1976208.5699245641</v>
      </c>
      <c r="L3" s="309">
        <f>'State population'!P28</f>
        <v>1975061.8548868462</v>
      </c>
      <c r="M3" s="309">
        <f>'State population'!Q28</f>
        <v>1973915.1398491282</v>
      </c>
      <c r="N3" s="309">
        <f>'State population'!R28</f>
        <v>1972769.089433118</v>
      </c>
      <c r="O3" s="309">
        <f>'State population'!S28</f>
        <v>1971623.7036388153</v>
      </c>
      <c r="P3" s="309">
        <f>'State population'!T28</f>
        <v>1970478.9824662202</v>
      </c>
      <c r="Q3" s="487"/>
      <c r="R3" s="62"/>
      <c r="S3" s="62"/>
    </row>
    <row r="4" spans="1:22" s="66" customFormat="1" ht="16.2" x14ac:dyDescent="0.35">
      <c r="A4" s="68"/>
      <c r="B4" s="69"/>
      <c r="C4" s="311"/>
      <c r="E4" s="67"/>
      <c r="F4" s="67"/>
      <c r="G4" s="67"/>
      <c r="H4" s="136"/>
      <c r="I4" s="67"/>
      <c r="J4" s="67"/>
      <c r="K4" s="67"/>
      <c r="L4" s="67"/>
      <c r="M4" s="67"/>
      <c r="N4" s="62"/>
      <c r="O4" s="62"/>
      <c r="P4" s="62"/>
      <c r="Q4" s="62"/>
      <c r="R4" s="62"/>
      <c r="S4" s="62"/>
    </row>
    <row r="5" spans="1:22" s="66" customFormat="1" ht="16.2" x14ac:dyDescent="0.35">
      <c r="A5" s="68"/>
      <c r="B5" s="69"/>
      <c r="C5" s="135"/>
      <c r="E5" s="70"/>
      <c r="F5" s="70"/>
      <c r="G5" s="71"/>
      <c r="H5" s="71"/>
      <c r="I5" s="72"/>
      <c r="J5" s="70"/>
      <c r="N5" s="62"/>
      <c r="O5" s="62"/>
      <c r="P5" s="62"/>
      <c r="Q5" s="62"/>
      <c r="R5" s="62"/>
      <c r="S5" s="62"/>
      <c r="V5" s="73"/>
    </row>
    <row r="6" spans="1:22" s="66" customFormat="1" ht="16.2" x14ac:dyDescent="0.35">
      <c r="A6" s="58" t="s">
        <v>19</v>
      </c>
      <c r="B6" s="59" t="s">
        <v>1</v>
      </c>
      <c r="C6" s="60">
        <v>2005</v>
      </c>
      <c r="D6" s="60">
        <v>2006</v>
      </c>
      <c r="E6" s="60">
        <v>2007</v>
      </c>
      <c r="F6" s="60">
        <v>2008</v>
      </c>
      <c r="G6" s="60">
        <v>2009</v>
      </c>
      <c r="H6" s="60">
        <v>2010</v>
      </c>
      <c r="I6" s="60">
        <v>2011</v>
      </c>
      <c r="J6" s="60">
        <v>2012</v>
      </c>
      <c r="K6" s="60">
        <v>2013</v>
      </c>
      <c r="L6" s="60">
        <v>2014</v>
      </c>
      <c r="M6" s="60">
        <v>2015</v>
      </c>
      <c r="N6" s="60">
        <v>2016</v>
      </c>
      <c r="O6" s="60">
        <v>2017</v>
      </c>
      <c r="P6" s="61">
        <v>2018</v>
      </c>
      <c r="Q6" s="62"/>
      <c r="R6" s="62"/>
      <c r="S6" s="62"/>
    </row>
    <row r="7" spans="1:22" s="48" customFormat="1" x14ac:dyDescent="0.3">
      <c r="A7" s="312"/>
      <c r="B7" s="313"/>
      <c r="C7" s="313">
        <f>BOD!$B$30</f>
        <v>40.5</v>
      </c>
      <c r="D7" s="313">
        <f>BOD!$B$30</f>
        <v>40.5</v>
      </c>
      <c r="E7" s="313">
        <f>BOD!$B$30</f>
        <v>40.5</v>
      </c>
      <c r="F7" s="313">
        <f>BOD!$B$30</f>
        <v>40.5</v>
      </c>
      <c r="G7" s="313">
        <f>BOD!$B$30</f>
        <v>40.5</v>
      </c>
      <c r="H7" s="313">
        <f>BOD!$B$30</f>
        <v>40.5</v>
      </c>
      <c r="I7" s="313">
        <f>BOD!$B$30</f>
        <v>40.5</v>
      </c>
      <c r="J7" s="313">
        <f>BOD!$B$30</f>
        <v>40.5</v>
      </c>
      <c r="K7" s="313">
        <f>BOD!$B$30</f>
        <v>40.5</v>
      </c>
      <c r="L7" s="313">
        <f>BOD!$B$30</f>
        <v>40.5</v>
      </c>
      <c r="M7" s="313">
        <f>BOD!$B$30</f>
        <v>40.5</v>
      </c>
      <c r="N7" s="313">
        <f>BOD!$B$30</f>
        <v>40.5</v>
      </c>
      <c r="O7" s="313">
        <f>BOD!$B$30</f>
        <v>40.5</v>
      </c>
      <c r="P7" s="313">
        <f>BOD!$B$30</f>
        <v>40.5</v>
      </c>
      <c r="Q7" s="488"/>
    </row>
    <row r="8" spans="1:22" s="66" customFormat="1" ht="16.2" x14ac:dyDescent="0.35">
      <c r="A8" s="68"/>
      <c r="B8" s="69"/>
      <c r="C8" s="69"/>
      <c r="D8" s="69"/>
      <c r="E8" s="75"/>
      <c r="F8" s="75"/>
      <c r="G8" s="75"/>
      <c r="H8" s="75"/>
      <c r="I8" s="75"/>
      <c r="J8" s="75"/>
      <c r="N8" s="62"/>
      <c r="O8" s="62"/>
      <c r="P8" s="62"/>
      <c r="Q8" s="62"/>
      <c r="R8" s="62"/>
      <c r="S8" s="62"/>
    </row>
    <row r="9" spans="1:22" s="66" customFormat="1" ht="16.2" x14ac:dyDescent="0.35">
      <c r="A9" s="68"/>
      <c r="B9" s="76"/>
      <c r="C9" s="76"/>
      <c r="D9" s="76"/>
      <c r="E9" s="70"/>
      <c r="F9" s="70"/>
      <c r="G9" s="70"/>
      <c r="H9" s="70"/>
      <c r="I9" s="70"/>
      <c r="J9" s="70"/>
      <c r="N9" s="62"/>
      <c r="O9" s="62"/>
      <c r="P9" s="62"/>
      <c r="Q9" s="62"/>
      <c r="R9" s="62"/>
      <c r="S9" s="62"/>
    </row>
    <row r="10" spans="1:22" s="63" customFormat="1" ht="30" customHeight="1" x14ac:dyDescent="0.35">
      <c r="A10" s="505" t="s">
        <v>54</v>
      </c>
      <c r="B10" s="59" t="s">
        <v>56</v>
      </c>
      <c r="C10" s="60">
        <v>2005</v>
      </c>
      <c r="D10" s="60">
        <v>2006</v>
      </c>
      <c r="E10" s="60">
        <v>2007</v>
      </c>
      <c r="F10" s="60">
        <v>2008</v>
      </c>
      <c r="G10" s="60">
        <v>2009</v>
      </c>
      <c r="H10" s="60">
        <v>2010</v>
      </c>
      <c r="I10" s="60">
        <v>2011</v>
      </c>
      <c r="J10" s="60">
        <v>2012</v>
      </c>
      <c r="K10" s="60">
        <v>2013</v>
      </c>
      <c r="L10" s="60">
        <v>2014</v>
      </c>
      <c r="M10" s="60">
        <v>2015</v>
      </c>
      <c r="N10" s="60">
        <v>2016</v>
      </c>
      <c r="O10" s="60">
        <v>2017</v>
      </c>
      <c r="P10" s="61">
        <v>2018</v>
      </c>
      <c r="Q10" s="62"/>
      <c r="R10" s="62"/>
      <c r="S10" s="62"/>
    </row>
    <row r="11" spans="1:22" ht="15.75" customHeight="1" x14ac:dyDescent="0.35">
      <c r="A11" s="77"/>
      <c r="B11" s="78"/>
      <c r="C11" s="42">
        <f>C3*C7*0.001*365</f>
        <v>29349506.628000006</v>
      </c>
      <c r="D11" s="42">
        <f>D3*D7*0.001*365</f>
        <v>29332456.492500003</v>
      </c>
      <c r="E11" s="42">
        <f>E3*E7*0.001*365</f>
        <v>29315406.357000012</v>
      </c>
      <c r="F11" s="42">
        <f>F3*F7*0.001*365</f>
        <v>29298356.221500013</v>
      </c>
      <c r="G11" s="42">
        <f t="shared" ref="G11:L11" si="0">G3*G7*0.001*365</f>
        <v>29281306.086000014</v>
      </c>
      <c r="H11" s="42">
        <f t="shared" si="0"/>
        <v>29264255.950500015</v>
      </c>
      <c r="I11" s="42">
        <f t="shared" si="0"/>
        <v>29247205.815000001</v>
      </c>
      <c r="J11" s="42">
        <f t="shared" si="0"/>
        <v>29230254.499954935</v>
      </c>
      <c r="K11" s="42">
        <f t="shared" si="0"/>
        <v>29213303.184909873</v>
      </c>
      <c r="L11" s="42">
        <f t="shared" si="0"/>
        <v>29196351.869864803</v>
      </c>
      <c r="M11" s="42">
        <f>M3*M7*0.001*365</f>
        <v>29179400.554819737</v>
      </c>
      <c r="N11" s="42">
        <f t="shared" ref="N11:O11" si="1">N3*N7*0.001*365</f>
        <v>29162459.064545069</v>
      </c>
      <c r="O11" s="42">
        <f t="shared" si="1"/>
        <v>29145527.399040788</v>
      </c>
      <c r="P11" s="79">
        <f>P3*P7*0.001*365</f>
        <v>29128605.558306899</v>
      </c>
      <c r="Q11" s="62"/>
      <c r="R11" s="62"/>
      <c r="S11" s="62"/>
    </row>
    <row r="12" spans="1:22" ht="15.75" customHeight="1" x14ac:dyDescent="0.35">
      <c r="A12" s="80"/>
      <c r="B12" s="76"/>
      <c r="C12" s="76"/>
      <c r="D12" s="76"/>
      <c r="E12" s="75"/>
      <c r="F12" s="75"/>
      <c r="G12" s="75"/>
      <c r="H12" s="75"/>
      <c r="I12" s="75"/>
      <c r="J12" s="75"/>
      <c r="N12" s="62"/>
      <c r="O12" s="62"/>
      <c r="P12" s="62"/>
      <c r="Q12" s="62"/>
      <c r="R12" s="62"/>
      <c r="S12" s="62"/>
    </row>
    <row r="13" spans="1:22" ht="16.2" x14ac:dyDescent="0.35">
      <c r="A13" s="80"/>
      <c r="B13" s="76"/>
      <c r="C13" s="76"/>
      <c r="D13" s="76"/>
      <c r="E13" s="75"/>
      <c r="F13" s="81"/>
      <c r="G13" s="81"/>
      <c r="H13" s="81"/>
      <c r="I13" s="81"/>
      <c r="J13" s="81"/>
      <c r="N13" s="62"/>
      <c r="O13" s="62"/>
      <c r="P13" s="62"/>
      <c r="Q13" s="62"/>
      <c r="R13" s="62"/>
      <c r="S13" s="62"/>
    </row>
    <row r="14" spans="1:22" ht="18" customHeight="1" x14ac:dyDescent="0.3">
      <c r="A14" s="58" t="s">
        <v>100</v>
      </c>
      <c r="B14" s="59" t="s">
        <v>159</v>
      </c>
      <c r="C14" s="60">
        <v>2005</v>
      </c>
      <c r="D14" s="60">
        <v>2006</v>
      </c>
      <c r="E14" s="60">
        <v>2007</v>
      </c>
      <c r="F14" s="60">
        <v>2008</v>
      </c>
      <c r="G14" s="60">
        <v>2009</v>
      </c>
      <c r="H14" s="60">
        <v>2010</v>
      </c>
      <c r="I14" s="60">
        <v>2011</v>
      </c>
      <c r="J14" s="60">
        <v>2012</v>
      </c>
      <c r="K14" s="60">
        <v>2013</v>
      </c>
      <c r="L14" s="60">
        <v>2014</v>
      </c>
      <c r="M14" s="60">
        <v>2015</v>
      </c>
      <c r="N14" s="60">
        <v>2016</v>
      </c>
      <c r="O14" s="60">
        <v>2017</v>
      </c>
      <c r="P14" s="61">
        <v>2018</v>
      </c>
    </row>
    <row r="15" spans="1:22" ht="15.75" customHeight="1" x14ac:dyDescent="0.3">
      <c r="A15" s="77"/>
      <c r="B15" s="78"/>
      <c r="C15" s="41">
        <v>1.25</v>
      </c>
      <c r="D15" s="41">
        <v>1.25</v>
      </c>
      <c r="E15" s="42">
        <v>1.25</v>
      </c>
      <c r="F15" s="42">
        <v>1.25</v>
      </c>
      <c r="G15" s="42">
        <v>1.25</v>
      </c>
      <c r="H15" s="42">
        <v>1.25</v>
      </c>
      <c r="I15" s="42">
        <v>1.25</v>
      </c>
      <c r="J15" s="42">
        <v>1.25</v>
      </c>
      <c r="K15" s="43">
        <v>1.25</v>
      </c>
      <c r="L15" s="43">
        <v>1.25</v>
      </c>
      <c r="M15" s="43">
        <v>1.25</v>
      </c>
      <c r="N15" s="43">
        <v>1.25</v>
      </c>
      <c r="O15" s="43">
        <v>1.25</v>
      </c>
      <c r="P15" s="44">
        <v>1.25</v>
      </c>
    </row>
    <row r="16" spans="1:22" ht="15.75" customHeight="1" x14ac:dyDescent="0.3">
      <c r="A16" s="80"/>
      <c r="B16" s="76"/>
      <c r="C16" s="76"/>
      <c r="D16" s="76"/>
      <c r="E16" s="75"/>
      <c r="F16" s="75"/>
      <c r="G16" s="75"/>
      <c r="H16" s="75"/>
      <c r="I16" s="75"/>
      <c r="J16" s="75"/>
    </row>
    <row r="17" spans="1:19" x14ac:dyDescent="0.3">
      <c r="A17" s="80"/>
      <c r="B17" s="76"/>
      <c r="C17" s="76"/>
      <c r="D17" s="76"/>
      <c r="E17" s="82"/>
      <c r="F17" s="82"/>
      <c r="G17" s="82"/>
      <c r="H17" s="82"/>
      <c r="I17" s="82"/>
      <c r="J17" s="82"/>
    </row>
    <row r="18" spans="1:19" s="63" customFormat="1" ht="18" x14ac:dyDescent="0.3">
      <c r="A18" s="58" t="s">
        <v>101</v>
      </c>
      <c r="B18" s="59" t="s">
        <v>159</v>
      </c>
      <c r="C18" s="60">
        <v>2005</v>
      </c>
      <c r="D18" s="60">
        <v>2006</v>
      </c>
      <c r="E18" s="60">
        <v>2007</v>
      </c>
      <c r="F18" s="60">
        <v>2008</v>
      </c>
      <c r="G18" s="60">
        <v>2009</v>
      </c>
      <c r="H18" s="60">
        <v>2010</v>
      </c>
      <c r="I18" s="60">
        <v>2011</v>
      </c>
      <c r="J18" s="60">
        <v>2012</v>
      </c>
      <c r="K18" s="60">
        <v>2013</v>
      </c>
      <c r="L18" s="60">
        <v>2014</v>
      </c>
      <c r="M18" s="60">
        <v>2015</v>
      </c>
      <c r="N18" s="60">
        <v>2016</v>
      </c>
      <c r="O18" s="60">
        <v>2017</v>
      </c>
      <c r="P18" s="61">
        <v>2018</v>
      </c>
    </row>
    <row r="19" spans="1:19" x14ac:dyDescent="0.3">
      <c r="A19" s="77"/>
      <c r="B19" s="78"/>
      <c r="C19" s="74">
        <v>1</v>
      </c>
      <c r="D19" s="74">
        <v>1</v>
      </c>
      <c r="E19" s="42">
        <v>1</v>
      </c>
      <c r="F19" s="42">
        <v>1</v>
      </c>
      <c r="G19" s="42">
        <v>1</v>
      </c>
      <c r="H19" s="42">
        <v>1</v>
      </c>
      <c r="I19" s="42">
        <v>1</v>
      </c>
      <c r="J19" s="42">
        <v>1</v>
      </c>
      <c r="K19" s="145">
        <v>1</v>
      </c>
      <c r="L19" s="145">
        <v>1</v>
      </c>
      <c r="M19" s="145">
        <v>1</v>
      </c>
      <c r="N19" s="145">
        <v>1</v>
      </c>
      <c r="O19" s="145">
        <v>1</v>
      </c>
      <c r="P19" s="146">
        <v>1</v>
      </c>
    </row>
    <row r="20" spans="1:19" x14ac:dyDescent="0.3">
      <c r="A20" s="80"/>
      <c r="B20" s="76"/>
      <c r="C20" s="76"/>
      <c r="D20" s="76"/>
      <c r="E20" s="75"/>
      <c r="F20" s="75"/>
      <c r="G20" s="75"/>
      <c r="H20" s="75"/>
      <c r="I20" s="75"/>
      <c r="J20" s="75"/>
    </row>
    <row r="21" spans="1:19" x14ac:dyDescent="0.3">
      <c r="A21" s="80"/>
      <c r="B21" s="76"/>
      <c r="C21" s="76"/>
      <c r="D21" s="76"/>
      <c r="E21" s="82"/>
      <c r="F21" s="82"/>
      <c r="G21" s="82"/>
      <c r="H21" s="82"/>
      <c r="I21" s="82"/>
      <c r="J21" s="82"/>
    </row>
    <row r="22" spans="1:19" ht="18" x14ac:dyDescent="0.3">
      <c r="A22" s="505" t="s">
        <v>188</v>
      </c>
      <c r="B22" s="59" t="s">
        <v>56</v>
      </c>
      <c r="C22" s="60">
        <v>2005</v>
      </c>
      <c r="D22" s="60">
        <v>2006</v>
      </c>
      <c r="E22" s="60">
        <v>2007</v>
      </c>
      <c r="F22" s="60">
        <v>2008</v>
      </c>
      <c r="G22" s="60">
        <v>2009</v>
      </c>
      <c r="H22" s="60">
        <v>2010</v>
      </c>
      <c r="I22" s="60">
        <v>2011</v>
      </c>
      <c r="J22" s="60">
        <v>2012</v>
      </c>
      <c r="K22" s="60">
        <v>2013</v>
      </c>
      <c r="L22" s="60">
        <v>2014</v>
      </c>
      <c r="M22" s="60">
        <v>2015</v>
      </c>
      <c r="N22" s="60">
        <v>2016</v>
      </c>
      <c r="O22" s="60">
        <v>2017</v>
      </c>
      <c r="P22" s="61">
        <v>2018</v>
      </c>
      <c r="Q22" s="63"/>
      <c r="R22" s="63"/>
      <c r="S22" s="63"/>
    </row>
    <row r="23" spans="1:19" s="49" customFormat="1" x14ac:dyDescent="0.3">
      <c r="A23" s="83"/>
      <c r="B23" s="84"/>
      <c r="C23" s="315">
        <f>C11*'Urban_degree of utilization'!$Y$33*C15</f>
        <v>414811.91896107967</v>
      </c>
      <c r="D23" s="315">
        <f>D11*'Urban_degree of utilization'!$Y$33*D15</f>
        <v>414570.94048348727</v>
      </c>
      <c r="E23" s="315">
        <f>E11*'Urban_degree of utilization'!$Y$33*E15</f>
        <v>414329.9620058951</v>
      </c>
      <c r="F23" s="315">
        <f>F11*'Urban_degree of utilization'!$Y$33*F15</f>
        <v>414088.98352830269</v>
      </c>
      <c r="G23" s="315">
        <f>G11*'Urban_degree of utilization'!$Y$33*G15</f>
        <v>413848.0050507104</v>
      </c>
      <c r="H23" s="315">
        <f>H11*'Urban_degree of utilization'!$Y$33*H15</f>
        <v>413607.02657311811</v>
      </c>
      <c r="I23" s="315">
        <f>I11*'Urban_degree of utilization'!$P$33*I15</f>
        <v>1645155.32709375</v>
      </c>
      <c r="J23" s="315">
        <f>J11*'Urban_degree of utilization'!$P$33*J15</f>
        <v>1644201.815622465</v>
      </c>
      <c r="K23" s="315">
        <f>K11*'Urban_degree of utilization'!$P$33*K15</f>
        <v>1643248.3041511802</v>
      </c>
      <c r="L23" s="315">
        <f>L11*'Urban_degree of utilization'!$P$33*L15</f>
        <v>1642294.7926798952</v>
      </c>
      <c r="M23" s="315">
        <f>M11*'Urban_degree of utilization'!$P$33*M15</f>
        <v>1641341.2812086102</v>
      </c>
      <c r="N23" s="315">
        <f>N11*'Urban_degree of utilization'!$P$33*N15</f>
        <v>1640388.3223806601</v>
      </c>
      <c r="O23" s="315">
        <f>O11*'Urban_degree of utilization'!$P$33*O15</f>
        <v>1639435.9161960445</v>
      </c>
      <c r="P23" s="315">
        <f>P11*'Urban_degree of utilization'!$P$33*P15</f>
        <v>1638484.062654763</v>
      </c>
      <c r="Q23" s="489"/>
      <c r="R23" s="63"/>
      <c r="S23" s="63"/>
    </row>
    <row r="24" spans="1:19" s="49" customFormat="1" x14ac:dyDescent="0.3">
      <c r="A24" s="46"/>
      <c r="B24" s="85"/>
      <c r="C24" s="317"/>
      <c r="D24" s="85"/>
      <c r="E24" s="86"/>
      <c r="F24" s="86"/>
      <c r="G24" s="86"/>
      <c r="H24" s="86"/>
      <c r="I24" s="86"/>
      <c r="J24" s="86"/>
      <c r="N24" s="63"/>
      <c r="O24" s="63"/>
      <c r="P24" s="63"/>
      <c r="Q24" s="63"/>
      <c r="R24" s="63"/>
      <c r="S24" s="63"/>
    </row>
    <row r="25" spans="1:19" s="49" customFormat="1" x14ac:dyDescent="0.3">
      <c r="A25" s="46"/>
      <c r="B25" s="85"/>
      <c r="C25" s="85"/>
      <c r="D25" s="85"/>
      <c r="E25" s="87"/>
      <c r="F25" s="87"/>
      <c r="G25" s="87"/>
      <c r="H25" s="87"/>
      <c r="I25" s="87"/>
      <c r="J25" s="87"/>
      <c r="N25" s="63"/>
      <c r="O25" s="63"/>
      <c r="P25" s="63"/>
      <c r="Q25" s="63"/>
      <c r="R25" s="63"/>
      <c r="S25" s="63"/>
    </row>
    <row r="26" spans="1:19" ht="18" x14ac:dyDescent="0.3">
      <c r="A26" s="505" t="s">
        <v>189</v>
      </c>
      <c r="B26" s="59" t="s">
        <v>56</v>
      </c>
      <c r="C26" s="60">
        <v>2005</v>
      </c>
      <c r="D26" s="60">
        <v>2006</v>
      </c>
      <c r="E26" s="60">
        <v>2007</v>
      </c>
      <c r="F26" s="60">
        <v>2008</v>
      </c>
      <c r="G26" s="60">
        <v>2009</v>
      </c>
      <c r="H26" s="60">
        <v>2010</v>
      </c>
      <c r="I26" s="60">
        <v>2011</v>
      </c>
      <c r="J26" s="60">
        <v>2012</v>
      </c>
      <c r="K26" s="60">
        <v>2013</v>
      </c>
      <c r="L26" s="60">
        <v>2014</v>
      </c>
      <c r="M26" s="60">
        <v>2015</v>
      </c>
      <c r="N26" s="60">
        <v>2016</v>
      </c>
      <c r="O26" s="60">
        <v>2017</v>
      </c>
      <c r="P26" s="61">
        <v>2018</v>
      </c>
      <c r="Q26" s="63"/>
      <c r="R26" s="63"/>
      <c r="S26" s="63"/>
    </row>
    <row r="27" spans="1:19" s="49" customFormat="1" x14ac:dyDescent="0.3">
      <c r="A27" s="88"/>
      <c r="B27" s="84"/>
      <c r="C27" s="315">
        <f>C11*C19*(1-'Urban_degree of utilization'!$Y$33)</f>
        <v>29017657.092831142</v>
      </c>
      <c r="D27" s="315">
        <f>D11*D19*(1-'Urban_degree of utilization'!$Y$33)</f>
        <v>29000799.740113214</v>
      </c>
      <c r="E27" s="315">
        <f>E11*E19*(1-'Urban_degree of utilization'!$Y$33)</f>
        <v>28983942.387395296</v>
      </c>
      <c r="F27" s="315">
        <f>F11*F19*(1-'Urban_degree of utilization'!$Y$33)</f>
        <v>28967085.034677371</v>
      </c>
      <c r="G27" s="315">
        <f>G11*G19*(1-'Urban_degree of utilization'!$Y$33)</f>
        <v>28950227.681959443</v>
      </c>
      <c r="H27" s="315">
        <f>H11*H19*(1-'Urban_degree of utilization'!$Y$33)</f>
        <v>28933370.329241518</v>
      </c>
      <c r="I27" s="315">
        <f>I11*I19*(1-'Urban_degree of utilization'!$P$33)</f>
        <v>27931081.553325001</v>
      </c>
      <c r="J27" s="315">
        <f>J11*J19*(1-'Urban_degree of utilization'!$P$33)</f>
        <v>27914893.047456961</v>
      </c>
      <c r="K27" s="315">
        <f>K11*K19*(1-'Urban_degree of utilization'!$P$33)</f>
        <v>27898704.541588929</v>
      </c>
      <c r="L27" s="315">
        <f>L11*L19*(1-'Urban_degree of utilization'!$P$33)</f>
        <v>27882516.035720885</v>
      </c>
      <c r="M27" s="315">
        <f>M11*M19*(1-'Urban_degree of utilization'!$P$33)</f>
        <v>27866327.529852849</v>
      </c>
      <c r="N27" s="315">
        <f>N11*N19*(1-'Urban_degree of utilization'!$P$33)</f>
        <v>27850148.406640541</v>
      </c>
      <c r="O27" s="315">
        <f>O11*O19*(1-'Urban_degree of utilization'!$P$33)</f>
        <v>27833978.666083951</v>
      </c>
      <c r="P27" s="315">
        <f>P11*P19*(1-'Urban_degree of utilization'!$P$33)</f>
        <v>27817818.308183089</v>
      </c>
      <c r="Q27" s="489"/>
      <c r="R27" s="63"/>
      <c r="S27" s="63"/>
    </row>
    <row r="28" spans="1:19" s="49" customFormat="1" x14ac:dyDescent="0.3">
      <c r="A28" s="89"/>
      <c r="B28" s="90"/>
      <c r="C28" s="317"/>
      <c r="D28" s="90"/>
      <c r="E28" s="86"/>
      <c r="F28" s="86"/>
      <c r="G28" s="86"/>
      <c r="H28" s="86"/>
      <c r="I28" s="86"/>
      <c r="J28" s="86"/>
      <c r="N28" s="63"/>
      <c r="O28" s="63"/>
      <c r="P28" s="63"/>
      <c r="Q28" s="63"/>
      <c r="R28" s="63"/>
      <c r="S28" s="63"/>
    </row>
    <row r="29" spans="1:19" s="49" customFormat="1" x14ac:dyDescent="0.3">
      <c r="A29" s="89"/>
      <c r="B29" s="90"/>
      <c r="C29" s="90"/>
      <c r="D29" s="90"/>
      <c r="E29" s="51"/>
      <c r="F29" s="51"/>
      <c r="G29" s="51"/>
      <c r="H29" s="51"/>
      <c r="I29" s="51"/>
      <c r="J29" s="51"/>
      <c r="O29" s="137"/>
    </row>
    <row r="30" spans="1:19" s="49" customFormat="1" ht="15.75" customHeight="1" x14ac:dyDescent="0.3">
      <c r="A30" s="505" t="s">
        <v>102</v>
      </c>
      <c r="B30" s="506"/>
      <c r="C30" s="89"/>
      <c r="D30" s="89"/>
      <c r="E30" s="91"/>
      <c r="F30" s="91"/>
      <c r="G30" s="91"/>
      <c r="H30" s="91"/>
      <c r="I30" s="91"/>
      <c r="J30" s="91"/>
      <c r="L30" s="63"/>
      <c r="M30" s="63"/>
      <c r="N30" s="63"/>
      <c r="O30" s="63"/>
      <c r="P30" s="63"/>
      <c r="Q30" s="63"/>
      <c r="R30" s="63"/>
      <c r="S30" s="63"/>
    </row>
    <row r="31" spans="1:19" s="49" customFormat="1" ht="15.75" customHeight="1" x14ac:dyDescent="0.3">
      <c r="A31" s="92">
        <v>0.6</v>
      </c>
      <c r="B31" s="93" t="s">
        <v>12</v>
      </c>
      <c r="C31" s="50"/>
      <c r="D31" s="50"/>
      <c r="E31" s="51"/>
      <c r="F31" s="48"/>
      <c r="G31" s="48"/>
      <c r="H31" s="48"/>
      <c r="I31" s="48"/>
      <c r="J31" s="48"/>
      <c r="L31" s="63"/>
      <c r="M31" s="63"/>
      <c r="N31" s="63"/>
      <c r="O31" s="63"/>
      <c r="P31" s="63"/>
      <c r="Q31" s="63"/>
      <c r="R31" s="63"/>
      <c r="S31" s="63"/>
    </row>
    <row r="32" spans="1:19" s="49" customFormat="1" ht="15.75" customHeight="1" x14ac:dyDescent="0.3">
      <c r="A32" s="89"/>
      <c r="B32" s="89"/>
      <c r="C32" s="89"/>
      <c r="D32" s="89"/>
      <c r="E32" s="51"/>
      <c r="F32" s="51"/>
      <c r="G32" s="51"/>
      <c r="H32" s="51"/>
      <c r="I32" s="51"/>
      <c r="J32" s="51"/>
      <c r="L32" s="63"/>
      <c r="M32" s="63"/>
      <c r="N32" s="63"/>
      <c r="O32" s="63"/>
      <c r="P32" s="63"/>
      <c r="Q32" s="63"/>
      <c r="R32" s="63"/>
      <c r="S32" s="63"/>
    </row>
    <row r="33" spans="1:26" s="49" customFormat="1" ht="15.75" customHeight="1" x14ac:dyDescent="0.3">
      <c r="A33" s="671" t="s">
        <v>18</v>
      </c>
      <c r="B33" s="672"/>
      <c r="C33" s="89"/>
      <c r="D33" s="89"/>
      <c r="E33" s="51"/>
      <c r="F33" s="51"/>
      <c r="G33" s="51"/>
      <c r="H33" s="51"/>
      <c r="I33" s="51"/>
      <c r="J33" s="51"/>
      <c r="L33" s="63"/>
      <c r="M33" s="63"/>
      <c r="N33" s="63"/>
      <c r="O33" s="63"/>
      <c r="P33" s="63"/>
      <c r="Q33" s="63"/>
      <c r="R33" s="63"/>
      <c r="S33" s="63"/>
    </row>
    <row r="34" spans="1:26" s="49" customFormat="1" x14ac:dyDescent="0.3">
      <c r="A34" s="94">
        <v>0</v>
      </c>
      <c r="B34" s="95" t="s">
        <v>17</v>
      </c>
      <c r="C34" s="90"/>
      <c r="D34" s="96"/>
      <c r="E34" s="51"/>
      <c r="F34" s="51"/>
      <c r="G34" s="51"/>
      <c r="H34" s="51"/>
      <c r="I34" s="51"/>
      <c r="J34" s="51"/>
      <c r="L34" s="63"/>
      <c r="M34" s="63"/>
      <c r="N34" s="63"/>
      <c r="O34" s="63"/>
      <c r="P34" s="63"/>
      <c r="Q34" s="63"/>
      <c r="R34" s="63"/>
      <c r="S34" s="63"/>
    </row>
    <row r="35" spans="1:26" s="49" customFormat="1" ht="16.2" thickBot="1" x14ac:dyDescent="0.35">
      <c r="A35" s="97"/>
      <c r="B35" s="89"/>
      <c r="C35" s="89"/>
      <c r="D35" s="89"/>
      <c r="E35" s="51"/>
      <c r="F35" s="51"/>
      <c r="G35" s="51"/>
      <c r="H35" s="51"/>
      <c r="I35" s="51"/>
      <c r="J35" s="51"/>
    </row>
    <row r="36" spans="1:26" s="49" customFormat="1" x14ac:dyDescent="0.3">
      <c r="A36" s="515" t="s">
        <v>10</v>
      </c>
      <c r="B36" s="99"/>
      <c r="C36" s="90"/>
      <c r="D36" s="90"/>
      <c r="E36" s="51"/>
      <c r="F36" s="51"/>
      <c r="G36" s="51"/>
      <c r="H36" s="51"/>
      <c r="I36" s="51"/>
      <c r="J36" s="51"/>
    </row>
    <row r="37" spans="1:26" s="49" customFormat="1" x14ac:dyDescent="0.3">
      <c r="A37" s="100" t="s">
        <v>2</v>
      </c>
      <c r="B37" s="101" t="s">
        <v>11</v>
      </c>
      <c r="C37" s="89"/>
      <c r="D37" s="89"/>
      <c r="E37" s="51"/>
      <c r="F37" s="51"/>
      <c r="G37" s="51"/>
      <c r="H37" s="51"/>
      <c r="I37" s="51"/>
      <c r="J37" s="51"/>
    </row>
    <row r="38" spans="1:26" s="49" customFormat="1" x14ac:dyDescent="0.3">
      <c r="A38" s="52" t="s">
        <v>3</v>
      </c>
      <c r="B38" s="102">
        <v>0.8</v>
      </c>
      <c r="C38" s="103"/>
      <c r="D38" s="103"/>
      <c r="E38" s="51"/>
      <c r="F38" s="51"/>
      <c r="G38" s="51"/>
      <c r="H38" s="51"/>
      <c r="I38" s="51"/>
      <c r="J38" s="51"/>
    </row>
    <row r="39" spans="1:26" s="49" customFormat="1" ht="46.8" x14ac:dyDescent="0.3">
      <c r="A39" s="52" t="s">
        <v>4</v>
      </c>
      <c r="B39" s="104">
        <v>0.3</v>
      </c>
      <c r="C39" s="103"/>
      <c r="D39" s="103"/>
      <c r="E39" s="51"/>
      <c r="F39" s="51"/>
      <c r="G39" s="51"/>
      <c r="H39" s="51"/>
      <c r="I39" s="51"/>
      <c r="J39" s="51"/>
    </row>
    <row r="40" spans="1:26" s="49" customFormat="1" ht="31.2" x14ac:dyDescent="0.3">
      <c r="A40" s="52" t="s">
        <v>96</v>
      </c>
      <c r="B40" s="104">
        <v>0</v>
      </c>
      <c r="C40" s="103"/>
      <c r="D40" s="103"/>
      <c r="E40" s="51"/>
      <c r="F40" s="51"/>
      <c r="G40" s="51"/>
      <c r="H40" s="51"/>
      <c r="I40" s="51"/>
      <c r="J40" s="51"/>
    </row>
    <row r="41" spans="1:26" s="49" customFormat="1" x14ac:dyDescent="0.3">
      <c r="A41" s="52" t="s">
        <v>5</v>
      </c>
      <c r="B41" s="102">
        <v>0.5</v>
      </c>
      <c r="C41" s="103"/>
      <c r="D41" s="103"/>
      <c r="E41" s="51"/>
      <c r="F41" s="51"/>
      <c r="G41" s="51"/>
      <c r="H41" s="51"/>
      <c r="I41" s="51"/>
      <c r="J41" s="51"/>
    </row>
    <row r="42" spans="1:26" s="49" customFormat="1" x14ac:dyDescent="0.3">
      <c r="A42" s="52" t="s">
        <v>6</v>
      </c>
      <c r="B42" s="102">
        <v>0.1</v>
      </c>
      <c r="C42" s="103"/>
      <c r="D42" s="103"/>
      <c r="E42" s="51"/>
      <c r="F42" s="51"/>
      <c r="G42" s="51"/>
      <c r="H42" s="51"/>
      <c r="I42" s="51"/>
      <c r="J42" s="51"/>
    </row>
    <row r="43" spans="1:26" s="49" customFormat="1" x14ac:dyDescent="0.3">
      <c r="A43" s="52" t="s">
        <v>7</v>
      </c>
      <c r="B43" s="102">
        <v>0</v>
      </c>
      <c r="C43" s="103"/>
      <c r="D43" s="103"/>
      <c r="E43" s="51"/>
      <c r="F43" s="51"/>
      <c r="G43" s="51"/>
      <c r="H43" s="51"/>
      <c r="I43" s="51"/>
      <c r="J43" s="51"/>
    </row>
    <row r="44" spans="1:26" s="49" customFormat="1" x14ac:dyDescent="0.3">
      <c r="A44" s="52" t="s">
        <v>8</v>
      </c>
      <c r="B44" s="102">
        <v>0.5</v>
      </c>
      <c r="C44" s="103"/>
      <c r="D44" s="103"/>
      <c r="E44" s="51"/>
      <c r="F44" s="51"/>
      <c r="G44" s="51"/>
      <c r="H44" s="51"/>
      <c r="I44" s="51"/>
      <c r="J44" s="51"/>
    </row>
    <row r="45" spans="1:26" s="49" customFormat="1" ht="31.2" x14ac:dyDescent="0.3">
      <c r="A45" s="53" t="s">
        <v>99</v>
      </c>
      <c r="B45" s="105">
        <v>0.5</v>
      </c>
      <c r="C45" s="103"/>
      <c r="D45" s="103"/>
      <c r="E45" s="51"/>
      <c r="F45" s="51"/>
      <c r="G45" s="51"/>
      <c r="H45" s="51"/>
      <c r="I45" s="51"/>
      <c r="J45" s="51"/>
    </row>
    <row r="46" spans="1:26" s="49" customFormat="1" ht="47.4" thickBot="1" x14ac:dyDescent="0.35">
      <c r="A46" s="54" t="s">
        <v>9</v>
      </c>
      <c r="B46" s="106">
        <v>0.1</v>
      </c>
      <c r="C46" s="103"/>
      <c r="D46" s="103"/>
      <c r="E46" s="51"/>
      <c r="F46" s="51"/>
      <c r="G46" s="51"/>
      <c r="H46" s="51"/>
      <c r="I46" s="51"/>
      <c r="J46" s="51"/>
    </row>
    <row r="47" spans="1:26" s="49" customFormat="1" ht="16.2" thickBot="1" x14ac:dyDescent="0.35">
      <c r="A47" s="107"/>
      <c r="B47" s="108"/>
      <c r="C47" s="108"/>
      <c r="D47" s="108"/>
      <c r="E47" s="108"/>
      <c r="F47" s="108"/>
      <c r="G47" s="51"/>
      <c r="H47" s="51"/>
      <c r="I47" s="51"/>
      <c r="J47" s="51"/>
      <c r="K47" s="51"/>
      <c r="L47" s="51"/>
    </row>
    <row r="48" spans="1:26" s="49" customFormat="1" ht="45.75" customHeight="1" thickBot="1" x14ac:dyDescent="0.35">
      <c r="A48" s="673" t="s">
        <v>265</v>
      </c>
      <c r="B48" s="674"/>
      <c r="C48" s="674"/>
      <c r="D48" s="675"/>
      <c r="E48" s="125"/>
      <c r="F48" s="125"/>
      <c r="G48" s="125"/>
      <c r="H48" s="125"/>
      <c r="I48" s="51"/>
      <c r="J48" s="51"/>
      <c r="K48" s="51"/>
      <c r="L48" s="51"/>
      <c r="N48" s="51"/>
      <c r="O48" s="51"/>
      <c r="P48" s="51"/>
      <c r="Q48" s="51"/>
      <c r="R48" s="51"/>
      <c r="S48" s="51"/>
      <c r="T48" s="51"/>
      <c r="U48" s="51"/>
      <c r="V48" s="51"/>
      <c r="W48" s="51"/>
      <c r="X48" s="51"/>
      <c r="Y48" s="51"/>
      <c r="Z48" s="51"/>
    </row>
    <row r="49" spans="1:26" s="49" customFormat="1" ht="62.4" x14ac:dyDescent="0.3">
      <c r="A49" s="126" t="s">
        <v>57</v>
      </c>
      <c r="B49" s="127" t="s">
        <v>61</v>
      </c>
      <c r="C49" s="502" t="s">
        <v>174</v>
      </c>
      <c r="D49" s="148" t="s">
        <v>175</v>
      </c>
      <c r="F49" s="51"/>
      <c r="G49" s="51"/>
      <c r="H49" s="51"/>
      <c r="I49" s="51"/>
      <c r="J49" s="51"/>
      <c r="K49" s="51"/>
      <c r="L49" s="51"/>
      <c r="N49" s="51"/>
      <c r="O49" s="51"/>
      <c r="P49" s="51"/>
      <c r="Q49" s="51"/>
      <c r="R49" s="51"/>
      <c r="S49" s="51"/>
      <c r="T49" s="51"/>
      <c r="U49" s="51"/>
      <c r="V49" s="51"/>
      <c r="W49" s="51"/>
      <c r="X49" s="51"/>
      <c r="Y49" s="51"/>
      <c r="Z49" s="51"/>
    </row>
    <row r="50" spans="1:26" s="49" customFormat="1" x14ac:dyDescent="0.3">
      <c r="A50" s="676" t="s">
        <v>173</v>
      </c>
      <c r="B50" s="110" t="s">
        <v>58</v>
      </c>
      <c r="C50" s="318">
        <f>'Urban_degree of utilization'!$Z$33</f>
        <v>0.16909974747474749</v>
      </c>
      <c r="D50" s="319">
        <f>'Urban_degree of utilization'!$S$33</f>
        <v>0.67300000000000004</v>
      </c>
      <c r="F50" s="51"/>
      <c r="G50" s="51"/>
      <c r="H50" s="51"/>
      <c r="I50" s="51"/>
      <c r="J50" s="51"/>
      <c r="K50" s="51"/>
      <c r="L50" s="51"/>
      <c r="N50" s="51"/>
      <c r="O50" s="51"/>
      <c r="P50" s="51"/>
      <c r="Q50" s="51"/>
      <c r="R50" s="51"/>
      <c r="S50" s="51"/>
      <c r="T50" s="51"/>
      <c r="U50" s="51"/>
      <c r="V50" s="51"/>
      <c r="W50" s="51"/>
      <c r="X50" s="51"/>
      <c r="Y50" s="51"/>
      <c r="Z50" s="51"/>
    </row>
    <row r="51" spans="1:26" s="49" customFormat="1" x14ac:dyDescent="0.3">
      <c r="A51" s="676"/>
      <c r="B51" s="110" t="s">
        <v>59</v>
      </c>
      <c r="C51" s="318">
        <f>'Urban_degree of utilization'!$AB$33</f>
        <v>0.40500000000000003</v>
      </c>
      <c r="D51" s="319">
        <f>'Urban_degree of utilization'!$Q$33</f>
        <v>0.15000000000000002</v>
      </c>
      <c r="F51" s="51"/>
      <c r="G51" s="51"/>
      <c r="H51" s="51"/>
      <c r="I51" s="51"/>
      <c r="J51" s="51"/>
      <c r="K51" s="51"/>
      <c r="L51" s="51"/>
      <c r="N51" s="51"/>
      <c r="O51" s="51"/>
      <c r="P51" s="51"/>
      <c r="Q51" s="51"/>
      <c r="R51" s="51"/>
      <c r="S51" s="51"/>
      <c r="T51" s="51"/>
      <c r="U51" s="51"/>
      <c r="V51" s="51"/>
      <c r="W51" s="51"/>
      <c r="X51" s="51"/>
      <c r="Y51" s="51"/>
      <c r="Z51" s="51"/>
    </row>
    <row r="52" spans="1:26" s="49" customFormat="1" x14ac:dyDescent="0.3">
      <c r="A52" s="676"/>
      <c r="B52" s="110" t="s">
        <v>98</v>
      </c>
      <c r="C52" s="318">
        <f>'Urban_degree of utilization'!$AD$33</f>
        <v>3.496296296296296E-2</v>
      </c>
      <c r="D52" s="319">
        <f>'Urban_degree of utilization'!$R$33</f>
        <v>3.2000000000000001E-2</v>
      </c>
      <c r="F52" s="51"/>
      <c r="G52" s="51"/>
      <c r="H52" s="51"/>
      <c r="I52" s="51"/>
      <c r="J52" s="51"/>
      <c r="K52" s="51"/>
      <c r="L52" s="51"/>
      <c r="N52" s="51"/>
      <c r="O52" s="51"/>
      <c r="P52" s="51"/>
      <c r="Q52" s="51"/>
      <c r="R52" s="51"/>
      <c r="S52" s="51"/>
      <c r="T52" s="51"/>
      <c r="U52" s="51"/>
      <c r="V52" s="51"/>
      <c r="W52" s="51"/>
      <c r="X52" s="51"/>
      <c r="Y52" s="51"/>
      <c r="Z52" s="51"/>
    </row>
    <row r="53" spans="1:26" s="49" customFormat="1" x14ac:dyDescent="0.3">
      <c r="A53" s="676"/>
      <c r="B53" s="110" t="s">
        <v>60</v>
      </c>
      <c r="C53" s="318">
        <f>'Urban_degree of utilization'!$Y$33</f>
        <v>1.1306818181818182E-2</v>
      </c>
      <c r="D53" s="319">
        <f>'Urban_degree of utilization'!$P$33</f>
        <v>4.4999999999999998E-2</v>
      </c>
      <c r="F53" s="51"/>
      <c r="G53" s="51"/>
      <c r="H53" s="51"/>
      <c r="I53" s="51"/>
      <c r="J53" s="51"/>
      <c r="K53" s="51"/>
      <c r="L53" s="51"/>
      <c r="N53" s="51"/>
      <c r="O53" s="51"/>
      <c r="P53" s="51"/>
      <c r="Q53" s="51"/>
      <c r="R53" s="51"/>
      <c r="S53" s="51"/>
      <c r="T53" s="51"/>
      <c r="U53" s="51"/>
      <c r="V53" s="51"/>
      <c r="W53" s="51"/>
      <c r="X53" s="51"/>
      <c r="Y53" s="51"/>
      <c r="Z53" s="51"/>
    </row>
    <row r="54" spans="1:26" s="49" customFormat="1" ht="15.75" customHeight="1" thickBot="1" x14ac:dyDescent="0.35">
      <c r="A54" s="677"/>
      <c r="B54" s="149" t="s">
        <v>134</v>
      </c>
      <c r="C54" s="320">
        <f>'Urban_degree of utilization'!$AF$33</f>
        <v>0.37963047138047135</v>
      </c>
      <c r="D54" s="321">
        <f>'Urban_degree of utilization'!$T$33</f>
        <v>9.9999999999999867E-2</v>
      </c>
      <c r="F54" s="51"/>
      <c r="G54" s="51"/>
      <c r="H54" s="51"/>
      <c r="I54" s="51"/>
      <c r="J54" s="51"/>
      <c r="K54" s="51"/>
      <c r="L54" s="51"/>
      <c r="N54" s="51"/>
      <c r="O54" s="51"/>
      <c r="P54" s="51"/>
      <c r="Q54" s="51"/>
      <c r="R54" s="51"/>
      <c r="S54" s="51"/>
      <c r="T54" s="51"/>
      <c r="U54" s="51"/>
      <c r="V54" s="51"/>
      <c r="W54" s="51"/>
      <c r="X54" s="51"/>
      <c r="Y54" s="51"/>
      <c r="Z54" s="51"/>
    </row>
    <row r="55" spans="1:26" s="49" customFormat="1" x14ac:dyDescent="0.3">
      <c r="A55" s="507"/>
      <c r="B55" s="110"/>
      <c r="C55" s="132"/>
      <c r="F55" s="51"/>
      <c r="G55" s="51"/>
      <c r="H55" s="51"/>
      <c r="I55" s="51"/>
      <c r="J55" s="51"/>
      <c r="K55" s="51"/>
      <c r="L55" s="51"/>
      <c r="N55" s="51"/>
      <c r="O55" s="51"/>
      <c r="P55" s="51"/>
      <c r="Q55" s="51"/>
      <c r="R55" s="51"/>
      <c r="S55" s="51"/>
      <c r="T55" s="51"/>
      <c r="U55" s="51"/>
      <c r="V55" s="51"/>
      <c r="W55" s="51"/>
      <c r="X55" s="51"/>
      <c r="Y55" s="51"/>
      <c r="Z55" s="51"/>
    </row>
    <row r="56" spans="1:26" s="49" customFormat="1" ht="16.2" thickBot="1" x14ac:dyDescent="0.35">
      <c r="A56" s="110"/>
      <c r="B56" s="132"/>
      <c r="D56" s="134"/>
      <c r="F56" s="110"/>
      <c r="G56" s="111"/>
      <c r="H56" s="112"/>
      <c r="I56" s="51"/>
      <c r="J56" s="51"/>
      <c r="K56" s="51"/>
      <c r="L56" s="51"/>
    </row>
    <row r="57" spans="1:26" s="49" customFormat="1" ht="48" customHeight="1" x14ac:dyDescent="0.3">
      <c r="A57" s="143" t="s">
        <v>266</v>
      </c>
      <c r="B57" s="502" t="s">
        <v>107</v>
      </c>
      <c r="C57" s="144" t="s">
        <v>108</v>
      </c>
      <c r="D57" s="134"/>
      <c r="F57" s="110"/>
      <c r="G57" s="111"/>
      <c r="H57" s="112"/>
      <c r="I57" s="51"/>
      <c r="J57" s="51"/>
      <c r="K57" s="51"/>
      <c r="L57" s="51"/>
    </row>
    <row r="58" spans="1:26" s="49" customFormat="1" ht="16.2" thickBot="1" x14ac:dyDescent="0.35">
      <c r="A58" s="142" t="s">
        <v>109</v>
      </c>
      <c r="B58" s="322">
        <f>Population!$E$29</f>
        <v>0.17225165775895512</v>
      </c>
      <c r="C58" s="323">
        <f>Population!$C$29</f>
        <v>0.28858500016679284</v>
      </c>
      <c r="D58" s="134"/>
      <c r="F58" s="110"/>
      <c r="G58" s="111"/>
      <c r="H58" s="112"/>
      <c r="I58" s="51"/>
      <c r="J58" s="51"/>
      <c r="K58" s="51"/>
      <c r="L58" s="51"/>
    </row>
    <row r="59" spans="1:26" s="49" customFormat="1" x14ac:dyDescent="0.3">
      <c r="A59" s="133"/>
      <c r="B59" s="133"/>
      <c r="C59" s="133"/>
      <c r="E59" s="110"/>
      <c r="F59" s="111"/>
      <c r="G59" s="112"/>
      <c r="H59" s="51"/>
      <c r="I59" s="51"/>
      <c r="J59" s="51"/>
      <c r="K59" s="51"/>
    </row>
    <row r="60" spans="1:26" s="49" customFormat="1" ht="16.2" thickBot="1" x14ac:dyDescent="0.35">
      <c r="A60" s="109"/>
      <c r="B60" s="133"/>
      <c r="C60" s="133"/>
      <c r="D60" s="133"/>
      <c r="E60" s="133"/>
      <c r="F60" s="133"/>
      <c r="G60" s="133"/>
      <c r="H60" s="133"/>
      <c r="I60" s="133"/>
      <c r="J60" s="133"/>
      <c r="K60" s="133"/>
      <c r="L60" s="133"/>
      <c r="M60" s="133"/>
      <c r="N60" s="133"/>
      <c r="O60" s="133"/>
      <c r="P60" s="133"/>
      <c r="Q60" s="133"/>
      <c r="R60" s="133"/>
      <c r="S60" s="133"/>
      <c r="U60" s="482"/>
      <c r="V60" s="482"/>
      <c r="W60" s="482"/>
    </row>
    <row r="61" spans="1:26" s="49" customFormat="1" ht="16.2" thickBot="1" x14ac:dyDescent="0.35">
      <c r="A61" s="678" t="s">
        <v>65</v>
      </c>
      <c r="B61" s="679"/>
      <c r="C61" s="508"/>
      <c r="D61" s="508"/>
      <c r="E61" s="508"/>
      <c r="F61" s="396"/>
      <c r="G61" s="396"/>
      <c r="H61" s="397"/>
      <c r="I61" s="396"/>
      <c r="J61" s="396"/>
      <c r="K61" s="396"/>
      <c r="L61" s="396"/>
      <c r="M61" s="397"/>
      <c r="N61" s="397"/>
      <c r="O61" s="398"/>
      <c r="P61" s="398"/>
      <c r="Q61" s="398"/>
      <c r="R61" s="398"/>
      <c r="S61" s="397"/>
      <c r="T61" s="475"/>
      <c r="U61" s="483"/>
      <c r="V61" s="483"/>
      <c r="W61" s="484"/>
    </row>
    <row r="62" spans="1:26" s="49" customFormat="1" ht="108" customHeight="1" x14ac:dyDescent="0.3">
      <c r="A62" s="680" t="s">
        <v>13</v>
      </c>
      <c r="B62" s="669" t="s">
        <v>110</v>
      </c>
      <c r="C62" s="669" t="s">
        <v>111</v>
      </c>
      <c r="D62" s="669" t="s">
        <v>14</v>
      </c>
      <c r="E62" s="657" t="s">
        <v>104</v>
      </c>
      <c r="F62" s="658"/>
      <c r="G62" s="669" t="s">
        <v>178</v>
      </c>
      <c r="H62" s="669"/>
      <c r="I62" s="669" t="s">
        <v>103</v>
      </c>
      <c r="J62" s="650" t="s">
        <v>62</v>
      </c>
      <c r="K62" s="651"/>
      <c r="L62" s="651"/>
      <c r="M62" s="651"/>
      <c r="N62" s="651"/>
      <c r="O62" s="651"/>
      <c r="P62" s="651"/>
      <c r="Q62" s="651"/>
      <c r="R62" s="651"/>
      <c r="S62" s="651"/>
      <c r="T62" s="651"/>
      <c r="U62" s="651"/>
      <c r="V62" s="651"/>
      <c r="W62" s="652"/>
    </row>
    <row r="63" spans="1:26" s="49" customFormat="1" x14ac:dyDescent="0.3">
      <c r="A63" s="668"/>
      <c r="B63" s="656"/>
      <c r="C63" s="656"/>
      <c r="D63" s="656"/>
      <c r="E63" s="659"/>
      <c r="F63" s="660"/>
      <c r="G63" s="656"/>
      <c r="H63" s="656"/>
      <c r="I63" s="656"/>
      <c r="J63" s="501">
        <v>2005</v>
      </c>
      <c r="K63" s="501">
        <v>2006</v>
      </c>
      <c r="L63" s="501">
        <v>2007</v>
      </c>
      <c r="M63" s="501">
        <v>2008</v>
      </c>
      <c r="N63" s="501">
        <v>2009</v>
      </c>
      <c r="O63" s="501">
        <v>2010</v>
      </c>
      <c r="P63" s="501">
        <v>2011</v>
      </c>
      <c r="Q63" s="501">
        <v>2012</v>
      </c>
      <c r="R63" s="501">
        <v>2013</v>
      </c>
      <c r="S63" s="501">
        <v>2014</v>
      </c>
      <c r="T63" s="513">
        <v>2015</v>
      </c>
      <c r="U63" s="513">
        <v>2016</v>
      </c>
      <c r="V63" s="513">
        <v>2017</v>
      </c>
      <c r="W63" s="452">
        <v>2018</v>
      </c>
    </row>
    <row r="64" spans="1:26" s="45" customFormat="1" x14ac:dyDescent="0.3">
      <c r="A64" s="663" t="s">
        <v>109</v>
      </c>
      <c r="B64" s="661">
        <f>B58</f>
        <v>0.17225165775895512</v>
      </c>
      <c r="C64" s="666">
        <f>C58</f>
        <v>0.28858500016679284</v>
      </c>
      <c r="D64" s="153" t="s">
        <v>15</v>
      </c>
      <c r="E64" s="661">
        <f>C50</f>
        <v>0.16909974747474749</v>
      </c>
      <c r="F64" s="661"/>
      <c r="G64" s="670">
        <f>D50</f>
        <v>0.67300000000000004</v>
      </c>
      <c r="H64" s="670"/>
      <c r="I64" s="154">
        <f>B44*A31</f>
        <v>0.3</v>
      </c>
      <c r="J64" s="155">
        <f t="shared" ref="J64:O64" si="2">($B$64*$E64*$I64)*(C27-$A$34)</f>
        <v>253565.38612708749</v>
      </c>
      <c r="K64" s="155">
        <f t="shared" si="2"/>
        <v>253418.08129343647</v>
      </c>
      <c r="L64" s="155">
        <f t="shared" si="2"/>
        <v>253270.77645978553</v>
      </c>
      <c r="M64" s="155">
        <f t="shared" si="2"/>
        <v>253123.47162613453</v>
      </c>
      <c r="N64" s="155">
        <f t="shared" si="2"/>
        <v>252976.16679248351</v>
      </c>
      <c r="O64" s="155">
        <f t="shared" si="2"/>
        <v>252828.86195883251</v>
      </c>
      <c r="P64" s="155">
        <f>($C$64*$G64*$I64)*(I27-$A$34)</f>
        <v>1627413.1681769774</v>
      </c>
      <c r="Q64" s="155">
        <f>($C$64*$G64*$I64)*(J27-$A$34)</f>
        <v>1626469.9398393114</v>
      </c>
      <c r="R64" s="155">
        <f>($C$64*$G64*$I64)*(K27-$A$34)</f>
        <v>1625526.7115016456</v>
      </c>
      <c r="S64" s="155">
        <f>($C$64*$G64*$I64)*(L27-$A$34)</f>
        <v>1624583.4831639794</v>
      </c>
      <c r="T64" s="462">
        <f>($C$64*$G64*$I64)*(M27-$A$34)</f>
        <v>1623640.2548263136</v>
      </c>
      <c r="U64" s="462">
        <f t="shared" ref="U64:W64" si="3">($C$64*$G64*$I64)*(N27-$A$34)</f>
        <v>1622697.5731720068</v>
      </c>
      <c r="V64" s="462">
        <f t="shared" si="3"/>
        <v>1621755.4382010582</v>
      </c>
      <c r="W64" s="156">
        <f t="shared" si="3"/>
        <v>1620813.8499134688</v>
      </c>
    </row>
    <row r="65" spans="1:23" s="45" customFormat="1" x14ac:dyDescent="0.3">
      <c r="A65" s="663"/>
      <c r="B65" s="661"/>
      <c r="C65" s="666"/>
      <c r="D65" s="153" t="s">
        <v>16</v>
      </c>
      <c r="E65" s="662">
        <f t="shared" ref="E65:E66" si="4">C51</f>
        <v>0.40500000000000003</v>
      </c>
      <c r="F65" s="662"/>
      <c r="G65" s="662">
        <f>D51</f>
        <v>0.15000000000000002</v>
      </c>
      <c r="H65" s="662"/>
      <c r="I65" s="154">
        <f>B46*A31</f>
        <v>0.06</v>
      </c>
      <c r="J65" s="155">
        <f t="shared" ref="J65:O65" si="5">($B$64*$E$65*$I$65)*(C27-$A$34)</f>
        <v>121459.65078606193</v>
      </c>
      <c r="K65" s="155">
        <f t="shared" si="5"/>
        <v>121389.09070715043</v>
      </c>
      <c r="L65" s="155">
        <f t="shared" si="5"/>
        <v>121318.53062823898</v>
      </c>
      <c r="M65" s="155">
        <f t="shared" si="5"/>
        <v>121247.97054932748</v>
      </c>
      <c r="N65" s="155">
        <f t="shared" si="5"/>
        <v>121177.41047041598</v>
      </c>
      <c r="O65" s="155">
        <f t="shared" si="5"/>
        <v>121106.8503915045</v>
      </c>
      <c r="P65" s="155">
        <f>($C$64*$G$65*$I$65)*(I27-$A$34)</f>
        <v>72544.420572525007</v>
      </c>
      <c r="Q65" s="155">
        <f>($C$64*$G$65*$I$65)*(J27-$A$34)</f>
        <v>72502.374732807351</v>
      </c>
      <c r="R65" s="155">
        <f>($C$64*$G$65*$I$65)*(K27-$A$34)</f>
        <v>72460.328893089711</v>
      </c>
      <c r="S65" s="155">
        <f>($C$64*$G$65*$I$65)*(L27-$A$34)</f>
        <v>72418.283053372041</v>
      </c>
      <c r="T65" s="462">
        <f>($C$64*$G$65*$I$65)*(M27-$A$34)</f>
        <v>72376.2372136544</v>
      </c>
      <c r="U65" s="462">
        <f t="shared" ref="U65:W65" si="6">($C$64*$G$65*$I$65)*(N27-$A$34)</f>
        <v>72334.215743180102</v>
      </c>
      <c r="V65" s="462">
        <f t="shared" si="6"/>
        <v>72292.218641949104</v>
      </c>
      <c r="W65" s="156">
        <f t="shared" si="6"/>
        <v>72250.245909961464</v>
      </c>
    </row>
    <row r="66" spans="1:23" s="45" customFormat="1" x14ac:dyDescent="0.3">
      <c r="A66" s="663"/>
      <c r="B66" s="661"/>
      <c r="C66" s="666"/>
      <c r="D66" s="153" t="s">
        <v>176</v>
      </c>
      <c r="E66" s="662">
        <f t="shared" si="4"/>
        <v>3.496296296296296E-2</v>
      </c>
      <c r="F66" s="662"/>
      <c r="G66" s="661">
        <f>D52</f>
        <v>3.2000000000000001E-2</v>
      </c>
      <c r="H66" s="661"/>
      <c r="I66" s="154">
        <f>B45*A31</f>
        <v>0.3</v>
      </c>
      <c r="J66" s="155">
        <f t="shared" ref="J66:O66" si="7">($B$64*$E$66*$I$66)*(C27-$A$34)</f>
        <v>52427.028048487628</v>
      </c>
      <c r="K66" s="155">
        <f t="shared" si="7"/>
        <v>52396.57138891174</v>
      </c>
      <c r="L66" s="155">
        <f t="shared" si="7"/>
        <v>52366.114729335881</v>
      </c>
      <c r="M66" s="155">
        <f t="shared" si="7"/>
        <v>52335.65806976</v>
      </c>
      <c r="N66" s="155">
        <f t="shared" si="7"/>
        <v>52305.20141018412</v>
      </c>
      <c r="O66" s="155">
        <f t="shared" si="7"/>
        <v>52274.744750608239</v>
      </c>
      <c r="P66" s="155">
        <f>($C$64*$G$66*$I$66)*(I27-$A$34)</f>
        <v>77380.715277359996</v>
      </c>
      <c r="Q66" s="155">
        <f>($C$64*$G$66*$I$66)*(J27-$A$34)</f>
        <v>77335.866381661166</v>
      </c>
      <c r="R66" s="155">
        <f>($C$64*$G$66*$I$66)*(K27-$A$34)</f>
        <v>77291.017485962351</v>
      </c>
      <c r="S66" s="155">
        <f>($C$64*$G$66*$I$66)*(L27-$A$34)</f>
        <v>77246.168590263507</v>
      </c>
      <c r="T66" s="462">
        <f>($C$64*$G$66*$I$66)*(M27-$A$34)</f>
        <v>77201.319694564692</v>
      </c>
      <c r="U66" s="462">
        <f t="shared" ref="U66:W66" si="8">($C$64*$G$66*$I$66)*(N27-$A$34)</f>
        <v>77156.496792725433</v>
      </c>
      <c r="V66" s="462">
        <f t="shared" si="8"/>
        <v>77111.699884745714</v>
      </c>
      <c r="W66" s="156">
        <f t="shared" si="8"/>
        <v>77066.928970625566</v>
      </c>
    </row>
    <row r="67" spans="1:23" s="45" customFormat="1" x14ac:dyDescent="0.3">
      <c r="A67" s="663"/>
      <c r="B67" s="661"/>
      <c r="C67" s="666"/>
      <c r="D67" s="153" t="s">
        <v>177</v>
      </c>
      <c r="E67" s="662">
        <f>C54</f>
        <v>0.37963047138047135</v>
      </c>
      <c r="F67" s="662"/>
      <c r="G67" s="661">
        <f>D54</f>
        <v>9.9999999999999867E-2</v>
      </c>
      <c r="H67" s="661"/>
      <c r="I67" s="154">
        <f>B42*A31</f>
        <v>0.06</v>
      </c>
      <c r="J67" s="155">
        <f t="shared" ref="J67:O67" si="9">($B$64*$E$67*$I$67)*(C27-$A$34)</f>
        <v>113851.31970770398</v>
      </c>
      <c r="K67" s="155">
        <f t="shared" si="9"/>
        <v>113785.17956938839</v>
      </c>
      <c r="L67" s="155">
        <f t="shared" si="9"/>
        <v>113719.03943107283</v>
      </c>
      <c r="M67" s="155">
        <f t="shared" si="9"/>
        <v>113652.89929275725</v>
      </c>
      <c r="N67" s="155">
        <f t="shared" si="9"/>
        <v>113586.75915444165</v>
      </c>
      <c r="O67" s="155">
        <f t="shared" si="9"/>
        <v>113520.61901612607</v>
      </c>
      <c r="P67" s="155">
        <f>($C$64*$G$67*$I$67)*(I27-$A$34)</f>
        <v>48362.947048349932</v>
      </c>
      <c r="Q67" s="155">
        <f>($C$64*$G$67*$I$67)*(J27-$A$34)</f>
        <v>48334.916488538162</v>
      </c>
      <c r="R67" s="155">
        <f>($C$64*$G$67*$I$67)*(K27-$A$34)</f>
        <v>48306.885928726406</v>
      </c>
      <c r="S67" s="155">
        <f>($C$64*$G$67*$I$67)*(L27-$A$34)</f>
        <v>48278.855368914628</v>
      </c>
      <c r="T67" s="462">
        <f>($C$64*$G$67*$I$67)*(M27-$A$34)</f>
        <v>48250.824809102865</v>
      </c>
      <c r="U67" s="462">
        <f t="shared" ref="U67:W67" si="10">($C$64*$G$67*$I$67)*(N27-$A$34)</f>
        <v>48222.810495453334</v>
      </c>
      <c r="V67" s="462">
        <f t="shared" si="10"/>
        <v>48194.812427966004</v>
      </c>
      <c r="W67" s="156">
        <f t="shared" si="10"/>
        <v>48166.830606640913</v>
      </c>
    </row>
    <row r="68" spans="1:23" s="49" customFormat="1" ht="108" customHeight="1" x14ac:dyDescent="0.3">
      <c r="A68" s="668" t="s">
        <v>13</v>
      </c>
      <c r="B68" s="656" t="s">
        <v>110</v>
      </c>
      <c r="C68" s="656" t="s">
        <v>111</v>
      </c>
      <c r="D68" s="656" t="s">
        <v>14</v>
      </c>
      <c r="E68" s="656" t="s">
        <v>205</v>
      </c>
      <c r="F68" s="656" t="s">
        <v>206</v>
      </c>
      <c r="G68" s="656" t="s">
        <v>436</v>
      </c>
      <c r="H68" s="656" t="s">
        <v>437</v>
      </c>
      <c r="I68" s="656" t="s">
        <v>103</v>
      </c>
      <c r="J68" s="653" t="s">
        <v>62</v>
      </c>
      <c r="K68" s="654"/>
      <c r="L68" s="654"/>
      <c r="M68" s="654"/>
      <c r="N68" s="654"/>
      <c r="O68" s="654"/>
      <c r="P68" s="654"/>
      <c r="Q68" s="654"/>
      <c r="R68" s="654"/>
      <c r="S68" s="654"/>
      <c r="T68" s="654"/>
      <c r="U68" s="654"/>
      <c r="V68" s="654"/>
      <c r="W68" s="655"/>
    </row>
    <row r="69" spans="1:23" s="49" customFormat="1" x14ac:dyDescent="0.3">
      <c r="A69" s="668"/>
      <c r="B69" s="656"/>
      <c r="C69" s="656"/>
      <c r="D69" s="656"/>
      <c r="E69" s="656"/>
      <c r="F69" s="656"/>
      <c r="G69" s="656"/>
      <c r="H69" s="656"/>
      <c r="I69" s="656"/>
      <c r="J69" s="501">
        <v>2005</v>
      </c>
      <c r="K69" s="501">
        <v>2006</v>
      </c>
      <c r="L69" s="501">
        <v>2007</v>
      </c>
      <c r="M69" s="501">
        <v>2008</v>
      </c>
      <c r="N69" s="501">
        <v>2009</v>
      </c>
      <c r="O69" s="501">
        <v>2010</v>
      </c>
      <c r="P69" s="501">
        <v>2011</v>
      </c>
      <c r="Q69" s="501">
        <v>2012</v>
      </c>
      <c r="R69" s="501">
        <v>2013</v>
      </c>
      <c r="S69" s="501">
        <v>2014</v>
      </c>
      <c r="T69" s="513">
        <v>2015</v>
      </c>
      <c r="U69" s="513">
        <v>2016</v>
      </c>
      <c r="V69" s="513">
        <v>2017</v>
      </c>
      <c r="W69" s="452">
        <v>2018</v>
      </c>
    </row>
    <row r="70" spans="1:23" s="45" customFormat="1" ht="31.2" x14ac:dyDescent="0.3">
      <c r="A70" s="663" t="s">
        <v>109</v>
      </c>
      <c r="B70" s="661">
        <f>B58</f>
        <v>0.17225165775895512</v>
      </c>
      <c r="C70" s="666">
        <f>C58</f>
        <v>0.28858500016679284</v>
      </c>
      <c r="D70" s="153" t="s">
        <v>63</v>
      </c>
      <c r="E70" s="167">
        <f>C53*'STP status'!E30</f>
        <v>1.1306818181818182E-2</v>
      </c>
      <c r="F70" s="490">
        <f>C53*'STP status'!H30</f>
        <v>1.1306818181818182E-2</v>
      </c>
      <c r="G70" s="472">
        <f>D53*'STP status'!K30</f>
        <v>4.4999999999999998E-2</v>
      </c>
      <c r="H70" s="472">
        <f>D53*'STP status'!N30</f>
        <v>4.4999999999999998E-2</v>
      </c>
      <c r="I70" s="154">
        <f>B41*A31</f>
        <v>0.3</v>
      </c>
      <c r="J70" s="155">
        <f>($B$70*$E$70*$I$70)*(C23-$A$34)</f>
        <v>242.36856987178373</v>
      </c>
      <c r="K70" s="155">
        <f>($B$70*$E$70*$I$70)*(D23-$A$34)</f>
        <v>242.22776965290325</v>
      </c>
      <c r="L70" s="155">
        <f>($B$70*$E$70*$I$70)*(E23-$A$34)</f>
        <v>242.0869694340229</v>
      </c>
      <c r="M70" s="155">
        <f>($B$70*$F$70*$I$70)*(F23-$A$34)</f>
        <v>241.94616921514242</v>
      </c>
      <c r="N70" s="155">
        <f>($B$70*$F$70*$I$70)*(G23-$A$34)</f>
        <v>241.80536899626202</v>
      </c>
      <c r="O70" s="155">
        <f>($B$70*$F$70*$I$70)*(H23-$A$34)</f>
        <v>241.66456877738162</v>
      </c>
      <c r="P70" s="155">
        <f>($C$70*$G$70*$I$70)*(I23-$A$34)</f>
        <v>6409.3565296406232</v>
      </c>
      <c r="Q70" s="155">
        <f>($C$70*$G$70*$I$70)*(J23-$A$34)</f>
        <v>6405.6417466812754</v>
      </c>
      <c r="R70" s="155">
        <f>($C$70*$G$70*$I$70)*(K23-$A$34)</f>
        <v>6401.9269637219295</v>
      </c>
      <c r="S70" s="155">
        <f>($C$70*$G$70*$I$70)*(L23-$A$34)</f>
        <v>6398.2121807625817</v>
      </c>
      <c r="T70" s="462">
        <f>($C$70*$G$70*$I$70)*(M23-$A$34)</f>
        <v>6394.497397803234</v>
      </c>
      <c r="U70" s="462">
        <f>($C$70*$H$70*$I$70)*(N23-$A$34)</f>
        <v>6390.7847678856742</v>
      </c>
      <c r="V70" s="462">
        <f t="shared" ref="V70:W70" si="11">($C$70*$H$70*$I$70)*(O23-$A$34)</f>
        <v>6387.0742910099016</v>
      </c>
      <c r="W70" s="156">
        <f t="shared" si="11"/>
        <v>6383.3659671759133</v>
      </c>
    </row>
    <row r="71" spans="1:23" s="45" customFormat="1" ht="31.2" x14ac:dyDescent="0.3">
      <c r="A71" s="663"/>
      <c r="B71" s="661"/>
      <c r="C71" s="666"/>
      <c r="D71" s="153" t="s">
        <v>64</v>
      </c>
      <c r="E71" s="165">
        <f>(C53-E70)*'STP status'!D30</f>
        <v>0</v>
      </c>
      <c r="F71" s="477">
        <f>(C53-F70)*'STP status'!G30</f>
        <v>0</v>
      </c>
      <c r="G71" s="479">
        <f>(D53-G70)*'STP status'!J30</f>
        <v>0</v>
      </c>
      <c r="H71" s="479">
        <f>(D53-H70)*'STP status'!M30</f>
        <v>0</v>
      </c>
      <c r="I71" s="154">
        <f>B38*A31</f>
        <v>0.48</v>
      </c>
      <c r="J71" s="155">
        <f>($B$70*$E$71*$I$71)*(C23-$A$34)</f>
        <v>0</v>
      </c>
      <c r="K71" s="155">
        <f>($B$70*$E$71*$I$71)*(D23-$A$34)</f>
        <v>0</v>
      </c>
      <c r="L71" s="155">
        <f>($B$70*$E$71*$I$71)*(E23-$A$34)</f>
        <v>0</v>
      </c>
      <c r="M71" s="155">
        <f>($B$70*$F$71*$I$71)*(F23-$A$34)</f>
        <v>0</v>
      </c>
      <c r="N71" s="155">
        <f>($B$70*$F$71*$I$71)*(G23-$A$34)</f>
        <v>0</v>
      </c>
      <c r="O71" s="155">
        <f>($B$70*$F$71*$I$71)*(H23-$A$34)</f>
        <v>0</v>
      </c>
      <c r="P71" s="155">
        <f>($C$70*$G$71*$I$71)*(I23-$A$34)</f>
        <v>0</v>
      </c>
      <c r="Q71" s="155">
        <f>($C$70*$G$71*$I$71)*(J23-$A$34)</f>
        <v>0</v>
      </c>
      <c r="R71" s="155">
        <f>($C$70*$G$71*$I$71)*(K23-$A$34)</f>
        <v>0</v>
      </c>
      <c r="S71" s="155">
        <f>($C$70*$G$71*$I$71)*(L23-$A$34)</f>
        <v>0</v>
      </c>
      <c r="T71" s="462">
        <f>($C$70*$G$71*$I$71)*(M23-$A$34)</f>
        <v>0</v>
      </c>
      <c r="U71" s="462">
        <f>($C$70*$H$71*$I$71)*(N23-$A$34)</f>
        <v>0</v>
      </c>
      <c r="V71" s="462">
        <f t="shared" ref="V71:W71" si="12">($C$70*$H$71*$I$71)*(O23-$A$34)</f>
        <v>0</v>
      </c>
      <c r="W71" s="156">
        <f t="shared" si="12"/>
        <v>0</v>
      </c>
    </row>
    <row r="72" spans="1:23" s="45" customFormat="1" ht="31.8" thickBot="1" x14ac:dyDescent="0.35">
      <c r="A72" s="664"/>
      <c r="B72" s="665"/>
      <c r="C72" s="667"/>
      <c r="D72" s="159" t="s">
        <v>105</v>
      </c>
      <c r="E72" s="164">
        <f>(C53-E70)*'STP status'!C30</f>
        <v>0</v>
      </c>
      <c r="F72" s="478">
        <f>(C53-F70)*'STP status'!F30</f>
        <v>0</v>
      </c>
      <c r="G72" s="480">
        <f>(D53-G70)*'STP status'!I30</f>
        <v>0</v>
      </c>
      <c r="H72" s="481">
        <f>(D53-H70)*'STP status'!L30</f>
        <v>0</v>
      </c>
      <c r="I72" s="160">
        <f>B39*A31</f>
        <v>0.18</v>
      </c>
      <c r="J72" s="161">
        <f>($B$70*$E$72*$I$72)*(C23-$A$34)</f>
        <v>0</v>
      </c>
      <c r="K72" s="161">
        <f>($B$70*$E$72*$I$72)*(D23-$A$34)</f>
        <v>0</v>
      </c>
      <c r="L72" s="161">
        <f>($B$70*$E$72*$I$72)*(E23-$A$34)</f>
        <v>0</v>
      </c>
      <c r="M72" s="161">
        <f>($B$70*$F$72*$I$72)*(F23-$A$34)</f>
        <v>0</v>
      </c>
      <c r="N72" s="161">
        <f>($B$70*$F$72*$I$72)*(G23-$A$34)</f>
        <v>0</v>
      </c>
      <c r="O72" s="161">
        <f>($B$70*$F$72*$I$72)*(H23-$A$34)</f>
        <v>0</v>
      </c>
      <c r="P72" s="161">
        <f>($C$70*$G$72*$I$72)*(I23-$A$34)</f>
        <v>0</v>
      </c>
      <c r="Q72" s="161">
        <f>($C$70*$G$72*$I$72)*(J23-$A$34)</f>
        <v>0</v>
      </c>
      <c r="R72" s="161">
        <f>($C$70*$G$72*$I$72)*(K23-$A$34)</f>
        <v>0</v>
      </c>
      <c r="S72" s="161">
        <f>($C$70*$G$72*$I$72)*(L23-$A$34)</f>
        <v>0</v>
      </c>
      <c r="T72" s="463">
        <f>($C$70*$G$72*$I$72)*(M23-$A$34)</f>
        <v>0</v>
      </c>
      <c r="U72" s="463">
        <f>($C$70*$H$72*$I$72)*(N23-$A$34)</f>
        <v>0</v>
      </c>
      <c r="V72" s="463">
        <f t="shared" ref="V72:W72" si="13">($C$70*$H$72*$I$72)*(O23-$A$34)</f>
        <v>0</v>
      </c>
      <c r="W72" s="162">
        <f t="shared" si="13"/>
        <v>0</v>
      </c>
    </row>
    <row r="73" spans="1:23" s="45" customFormat="1" x14ac:dyDescent="0.3">
      <c r="A73" s="131"/>
      <c r="B73" s="47"/>
      <c r="C73" s="47"/>
      <c r="D73" s="47"/>
      <c r="E73" s="324"/>
      <c r="F73" s="48"/>
      <c r="G73" s="48"/>
      <c r="H73" s="476"/>
      <c r="I73" s="48"/>
      <c r="J73" s="48"/>
      <c r="K73" s="48"/>
    </row>
    <row r="74" spans="1:23" s="114" customFormat="1" x14ac:dyDescent="0.3">
      <c r="A74" s="68"/>
      <c r="B74" s="56"/>
      <c r="C74" s="56"/>
      <c r="D74" s="56"/>
      <c r="E74" s="56"/>
      <c r="F74" s="113"/>
      <c r="G74" s="113"/>
      <c r="H74" s="113"/>
      <c r="I74" s="113"/>
      <c r="J74" s="113"/>
      <c r="K74" s="113"/>
    </row>
    <row r="75" spans="1:23" ht="47.25" customHeight="1" x14ac:dyDescent="0.3">
      <c r="A75" s="656" t="s">
        <v>357</v>
      </c>
      <c r="B75" s="656"/>
      <c r="C75" s="392">
        <v>2005</v>
      </c>
      <c r="D75" s="392">
        <v>2006</v>
      </c>
      <c r="E75" s="501">
        <v>2007</v>
      </c>
      <c r="F75" s="501">
        <v>2008</v>
      </c>
      <c r="G75" s="501">
        <v>2009</v>
      </c>
      <c r="H75" s="501">
        <v>2010</v>
      </c>
      <c r="I75" s="501">
        <v>2011</v>
      </c>
      <c r="J75" s="501">
        <v>2012</v>
      </c>
      <c r="K75" s="501">
        <v>2013</v>
      </c>
      <c r="L75" s="501">
        <v>2014</v>
      </c>
      <c r="M75" s="501">
        <v>2015</v>
      </c>
      <c r="N75" s="513">
        <v>2016</v>
      </c>
      <c r="O75" s="513">
        <v>2017</v>
      </c>
      <c r="P75" s="501">
        <v>2018</v>
      </c>
    </row>
    <row r="76" spans="1:23" x14ac:dyDescent="0.3">
      <c r="A76" s="393"/>
      <c r="B76" s="394"/>
      <c r="C76" s="395">
        <f t="shared" ref="C76:L76" si="14">(SUM(J64:J67)+SUM(J70:J72))/10^3</f>
        <v>541.54575323921279</v>
      </c>
      <c r="D76" s="395">
        <f t="shared" si="14"/>
        <v>541.23115072853977</v>
      </c>
      <c r="E76" s="395">
        <f t="shared" si="14"/>
        <v>540.91654821786722</v>
      </c>
      <c r="F76" s="395">
        <f t="shared" si="14"/>
        <v>540.60194570719443</v>
      </c>
      <c r="G76" s="395">
        <f t="shared" si="14"/>
        <v>540.28734319652153</v>
      </c>
      <c r="H76" s="395">
        <f t="shared" si="14"/>
        <v>539.97274068584875</v>
      </c>
      <c r="I76" s="395">
        <f t="shared" si="14"/>
        <v>1832.1106076048532</v>
      </c>
      <c r="J76" s="395">
        <f t="shared" si="14"/>
        <v>1831.0487391889994</v>
      </c>
      <c r="K76" s="395">
        <f t="shared" si="14"/>
        <v>1829.9868707731459</v>
      </c>
      <c r="L76" s="395">
        <f t="shared" si="14"/>
        <v>1828.925002357292</v>
      </c>
      <c r="M76" s="395">
        <f>(SUM(T64:T67)+SUM(T70:T72))/10^3</f>
        <v>1827.8631339414387</v>
      </c>
      <c r="N76" s="395">
        <f t="shared" ref="N76:P76" si="15">(SUM(U64:U67)+SUM(U70:U72))/10^3</f>
        <v>1826.8018809712514</v>
      </c>
      <c r="O76" s="395">
        <f t="shared" si="15"/>
        <v>1825.741243446729</v>
      </c>
      <c r="P76" s="395">
        <f t="shared" si="15"/>
        <v>1824.6812213678727</v>
      </c>
    </row>
    <row r="77" spans="1:23" x14ac:dyDescent="0.3">
      <c r="A77" s="68"/>
      <c r="B77" s="69"/>
      <c r="C77" s="410"/>
      <c r="D77" s="69"/>
      <c r="E77" s="120"/>
      <c r="F77" s="121"/>
      <c r="G77" s="121"/>
      <c r="H77" s="121"/>
      <c r="I77" s="121"/>
      <c r="J77" s="121"/>
    </row>
    <row r="78" spans="1:23" ht="47.25" customHeight="1" x14ac:dyDescent="0.3">
      <c r="A78" s="656" t="s">
        <v>112</v>
      </c>
      <c r="B78" s="656"/>
      <c r="C78" s="392">
        <v>2005</v>
      </c>
      <c r="D78" s="392">
        <v>2006</v>
      </c>
      <c r="E78" s="501">
        <v>2007</v>
      </c>
      <c r="F78" s="501">
        <v>2008</v>
      </c>
      <c r="G78" s="501">
        <v>2009</v>
      </c>
      <c r="H78" s="501">
        <v>2010</v>
      </c>
      <c r="I78" s="501">
        <v>2011</v>
      </c>
      <c r="J78" s="501">
        <v>2012</v>
      </c>
      <c r="K78" s="501">
        <v>2013</v>
      </c>
      <c r="L78" s="501">
        <v>2014</v>
      </c>
      <c r="M78" s="501">
        <v>2015</v>
      </c>
      <c r="N78" s="513">
        <v>2016</v>
      </c>
      <c r="O78" s="513">
        <v>2017</v>
      </c>
      <c r="P78" s="513">
        <v>2018</v>
      </c>
      <c r="Q78" s="485"/>
    </row>
    <row r="79" spans="1:23" x14ac:dyDescent="0.3">
      <c r="A79" s="393"/>
      <c r="B79" s="394"/>
      <c r="C79" s="395">
        <f t="shared" ref="C79:P79" si="16">C76*21</f>
        <v>11372.460818023468</v>
      </c>
      <c r="D79" s="395">
        <f t="shared" si="16"/>
        <v>11365.854165299335</v>
      </c>
      <c r="E79" s="395">
        <f t="shared" si="16"/>
        <v>11359.247512575212</v>
      </c>
      <c r="F79" s="395">
        <f t="shared" si="16"/>
        <v>11352.640859851082</v>
      </c>
      <c r="G79" s="395">
        <f t="shared" si="16"/>
        <v>11346.034207126952</v>
      </c>
      <c r="H79" s="395">
        <f t="shared" si="16"/>
        <v>11339.427554402824</v>
      </c>
      <c r="I79" s="395">
        <f t="shared" si="16"/>
        <v>38474.322759701914</v>
      </c>
      <c r="J79" s="395">
        <f t="shared" si="16"/>
        <v>38452.023522968986</v>
      </c>
      <c r="K79" s="395">
        <f t="shared" si="16"/>
        <v>38429.724286236065</v>
      </c>
      <c r="L79" s="395">
        <f t="shared" si="16"/>
        <v>38407.42504950313</v>
      </c>
      <c r="M79" s="395">
        <f>M76*21</f>
        <v>38385.125812770217</v>
      </c>
      <c r="N79" s="395">
        <f t="shared" si="16"/>
        <v>38362.83950039628</v>
      </c>
      <c r="O79" s="395">
        <f t="shared" si="16"/>
        <v>38340.566112381312</v>
      </c>
      <c r="P79" s="395">
        <f t="shared" si="16"/>
        <v>38318.305648725327</v>
      </c>
    </row>
    <row r="80" spans="1:23" x14ac:dyDescent="0.3">
      <c r="F80" s="123"/>
    </row>
    <row r="81" spans="2:6" x14ac:dyDescent="0.3">
      <c r="B81" s="57"/>
      <c r="C81" s="367"/>
      <c r="D81" s="57"/>
      <c r="E81" s="57"/>
    </row>
    <row r="82" spans="2:6" x14ac:dyDescent="0.3">
      <c r="B82" s="57"/>
      <c r="C82" s="124"/>
      <c r="D82" s="124"/>
      <c r="E82" s="124"/>
      <c r="F82" s="123"/>
    </row>
    <row r="83" spans="2:6" x14ac:dyDescent="0.3">
      <c r="B83" s="57"/>
      <c r="C83" s="124"/>
      <c r="D83" s="124"/>
      <c r="E83" s="124"/>
    </row>
  </sheetData>
  <mergeCells count="38">
    <mergeCell ref="A33:B33"/>
    <mergeCell ref="A48:D48"/>
    <mergeCell ref="A50:A54"/>
    <mergeCell ref="A61:B61"/>
    <mergeCell ref="A62:A63"/>
    <mergeCell ref="B62:B63"/>
    <mergeCell ref="C62:C63"/>
    <mergeCell ref="D62:D63"/>
    <mergeCell ref="E62:F63"/>
    <mergeCell ref="G62:H63"/>
    <mergeCell ref="I62:I63"/>
    <mergeCell ref="J62:W62"/>
    <mergeCell ref="A64:A67"/>
    <mergeCell ref="B64:B67"/>
    <mergeCell ref="C64:C67"/>
    <mergeCell ref="E64:F64"/>
    <mergeCell ref="G64:H64"/>
    <mergeCell ref="E65:F65"/>
    <mergeCell ref="G65:H65"/>
    <mergeCell ref="E66:F66"/>
    <mergeCell ref="G66:H66"/>
    <mergeCell ref="E67:F67"/>
    <mergeCell ref="G67:H67"/>
    <mergeCell ref="I68:I69"/>
    <mergeCell ref="J68:W68"/>
    <mergeCell ref="A70:A72"/>
    <mergeCell ref="B70:B72"/>
    <mergeCell ref="C70:C72"/>
    <mergeCell ref="A68:A69"/>
    <mergeCell ref="B68:B69"/>
    <mergeCell ref="C68:C69"/>
    <mergeCell ref="D68:D69"/>
    <mergeCell ref="E68:E69"/>
    <mergeCell ref="A75:B75"/>
    <mergeCell ref="A78:B78"/>
    <mergeCell ref="F68:F69"/>
    <mergeCell ref="G68:G69"/>
    <mergeCell ref="H68:H69"/>
  </mergeCells>
  <pageMargins left="0.25" right="0.25" top="0.75" bottom="0.75" header="0.3" footer="0.3"/>
  <pageSetup paperSize="9" scale="35" fitToHeight="0" orientation="landscape"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7"/>
  <dimension ref="A1:U75"/>
  <sheetViews>
    <sheetView zoomScale="90" zoomScaleNormal="90" workbookViewId="0">
      <pane xSplit="2" ySplit="3" topLeftCell="C43" activePane="bottomRight" state="frozen"/>
      <selection pane="topRight" activeCell="C1" sqref="C1"/>
      <selection pane="bottomLeft" activeCell="A3" sqref="A3"/>
      <selection pane="bottomRight" activeCell="B44" sqref="B44:G44"/>
    </sheetView>
  </sheetViews>
  <sheetFormatPr defaultColWidth="9.33203125" defaultRowHeight="13.8" x14ac:dyDescent="0.25"/>
  <cols>
    <col min="1" max="1" width="9.33203125" style="171"/>
    <col min="2" max="2" width="49.44140625" style="171" customWidth="1"/>
    <col min="3" max="3" width="20.6640625" style="234" customWidth="1"/>
    <col min="4" max="5" width="14.88671875" style="234" bestFit="1" customWidth="1"/>
    <col min="6" max="6" width="14.109375" style="234" customWidth="1"/>
    <col min="7" max="7" width="14.44140625" style="234" customWidth="1"/>
    <col min="8" max="8" width="16.109375" style="234" customWidth="1"/>
    <col min="9" max="20" width="12.6640625" style="234" customWidth="1"/>
    <col min="21" max="21" width="16.5546875" style="171" customWidth="1"/>
    <col min="22" max="16384" width="9.33203125" style="171"/>
  </cols>
  <sheetData>
    <row r="1" spans="1:21" x14ac:dyDescent="0.25">
      <c r="A1" s="170" t="s">
        <v>331</v>
      </c>
      <c r="D1" s="293"/>
    </row>
    <row r="2" spans="1:21" x14ac:dyDescent="0.25">
      <c r="F2" s="293"/>
      <c r="O2" s="388"/>
      <c r="U2" s="231"/>
    </row>
    <row r="3" spans="1:21" ht="41.4" x14ac:dyDescent="0.25">
      <c r="A3" s="261" t="s">
        <v>190</v>
      </c>
      <c r="B3" s="261" t="s">
        <v>116</v>
      </c>
      <c r="C3" s="261">
        <v>2001</v>
      </c>
      <c r="D3" s="261">
        <v>2002</v>
      </c>
      <c r="E3" s="261">
        <v>2003</v>
      </c>
      <c r="F3" s="261">
        <v>2004</v>
      </c>
      <c r="G3" s="261">
        <v>2005</v>
      </c>
      <c r="H3" s="261">
        <v>2006</v>
      </c>
      <c r="I3" s="261">
        <v>2007</v>
      </c>
      <c r="J3" s="261">
        <v>2008</v>
      </c>
      <c r="K3" s="261">
        <v>2009</v>
      </c>
      <c r="L3" s="261">
        <v>2010</v>
      </c>
      <c r="M3" s="261">
        <v>2011</v>
      </c>
      <c r="N3" s="261">
        <v>2012</v>
      </c>
      <c r="O3" s="261">
        <v>2013</v>
      </c>
      <c r="P3" s="261">
        <v>2014</v>
      </c>
      <c r="Q3" s="374">
        <v>2015</v>
      </c>
      <c r="R3" s="444">
        <v>2016</v>
      </c>
      <c r="S3" s="444">
        <v>2017</v>
      </c>
      <c r="T3" s="444">
        <v>2018</v>
      </c>
      <c r="U3" s="303" t="s">
        <v>333</v>
      </c>
    </row>
    <row r="4" spans="1:21" x14ac:dyDescent="0.25">
      <c r="A4" s="232">
        <v>1</v>
      </c>
      <c r="B4" s="233" t="s">
        <v>191</v>
      </c>
      <c r="C4" s="291">
        <v>116198</v>
      </c>
      <c r="D4" s="291">
        <f t="shared" ref="D4:L4" si="0">(C4+($C$4*($U$4/100)))</f>
        <v>118927</v>
      </c>
      <c r="E4" s="291">
        <f t="shared" si="0"/>
        <v>121656</v>
      </c>
      <c r="F4" s="291">
        <f t="shared" si="0"/>
        <v>124385</v>
      </c>
      <c r="G4" s="291">
        <f t="shared" si="0"/>
        <v>127114</v>
      </c>
      <c r="H4" s="291">
        <f t="shared" si="0"/>
        <v>129843</v>
      </c>
      <c r="I4" s="291">
        <f t="shared" si="0"/>
        <v>132572</v>
      </c>
      <c r="J4" s="291">
        <f t="shared" si="0"/>
        <v>135301</v>
      </c>
      <c r="K4" s="291">
        <f t="shared" si="0"/>
        <v>138030</v>
      </c>
      <c r="L4" s="291">
        <f t="shared" si="0"/>
        <v>140759</v>
      </c>
      <c r="M4" s="291">
        <v>143488</v>
      </c>
      <c r="N4" s="291">
        <f>(M4+($M$4*($U$4/100)))</f>
        <v>146857.92678015112</v>
      </c>
      <c r="O4" s="291">
        <f>(N4+($M$4*($U$4/100)))</f>
        <v>150227.85356030223</v>
      </c>
      <c r="P4" s="291">
        <f>(O4+($M$4*($U$4/100)))</f>
        <v>153597.78034045335</v>
      </c>
      <c r="Q4" s="291">
        <f>P4+($M$4*$U$4/100)</f>
        <v>156967.70712060446</v>
      </c>
      <c r="R4" s="291">
        <f>Q4+($M$4*$U$4/100)</f>
        <v>160337.63390075558</v>
      </c>
      <c r="S4" s="291">
        <f>R4+($M$4*$U$4/100)</f>
        <v>163707.5606809067</v>
      </c>
      <c r="T4" s="291">
        <f>S4+($M$4*$U$4/100)</f>
        <v>167077.48746105781</v>
      </c>
      <c r="U4" s="304">
        <f>((M4-C4)/C4)/10%</f>
        <v>2.3485774281829288</v>
      </c>
    </row>
    <row r="5" spans="1:21" x14ac:dyDescent="0.25">
      <c r="A5" s="232">
        <v>2</v>
      </c>
      <c r="B5" s="233" t="s">
        <v>136</v>
      </c>
      <c r="C5" s="291">
        <v>20808940</v>
      </c>
      <c r="D5" s="291">
        <f t="shared" ref="D5:L5" si="1">(C5+($C$5*($U$5/100)))</f>
        <v>21549953.5</v>
      </c>
      <c r="E5" s="291">
        <f t="shared" si="1"/>
        <v>22290967</v>
      </c>
      <c r="F5" s="291">
        <f t="shared" si="1"/>
        <v>23031980.5</v>
      </c>
      <c r="G5" s="291">
        <f t="shared" si="1"/>
        <v>23772994</v>
      </c>
      <c r="H5" s="291">
        <f t="shared" si="1"/>
        <v>24514007.5</v>
      </c>
      <c r="I5" s="291">
        <f t="shared" si="1"/>
        <v>25255021</v>
      </c>
      <c r="J5" s="291">
        <f t="shared" si="1"/>
        <v>25996034.5</v>
      </c>
      <c r="K5" s="291">
        <f t="shared" si="1"/>
        <v>26737048</v>
      </c>
      <c r="L5" s="291">
        <f t="shared" si="1"/>
        <v>27478061.5</v>
      </c>
      <c r="M5" s="291">
        <v>28219075</v>
      </c>
      <c r="N5" s="291">
        <f>(M5+($M$5*($U$5/100)))</f>
        <v>29223965.952278804</v>
      </c>
      <c r="O5" s="291">
        <f>(N5+($M$5*($U$5/100)))</f>
        <v>30228856.904557608</v>
      </c>
      <c r="P5" s="291">
        <f>D49</f>
        <v>16183816.291676924</v>
      </c>
      <c r="Q5" s="291">
        <f>E49</f>
        <v>16764765.500190305</v>
      </c>
      <c r="R5" s="291">
        <f t="shared" ref="R5:T5" si="2">F49</f>
        <v>17289234.264082611</v>
      </c>
      <c r="S5" s="291">
        <f t="shared" si="2"/>
        <v>17813703.027974918</v>
      </c>
      <c r="T5" s="291">
        <f t="shared" si="2"/>
        <v>18338171.791867226</v>
      </c>
      <c r="U5" s="423">
        <f t="shared" ref="U5:U10" si="3">(((M5-C5)/C5)*100)/10</f>
        <v>3.5610343438925769</v>
      </c>
    </row>
    <row r="6" spans="1:21" x14ac:dyDescent="0.25">
      <c r="A6" s="232">
        <v>3</v>
      </c>
      <c r="B6" s="233" t="s">
        <v>137</v>
      </c>
      <c r="C6" s="291">
        <v>227881</v>
      </c>
      <c r="D6" s="291">
        <f t="shared" ref="D6:L6" si="4">(C6+($C$6*($U$6/100)))</f>
        <v>236829.8</v>
      </c>
      <c r="E6" s="291">
        <f t="shared" si="4"/>
        <v>245778.59999999998</v>
      </c>
      <c r="F6" s="291">
        <f t="shared" si="4"/>
        <v>254727.39999999997</v>
      </c>
      <c r="G6" s="291">
        <f t="shared" si="4"/>
        <v>263676.19999999995</v>
      </c>
      <c r="H6" s="291">
        <f t="shared" si="4"/>
        <v>272624.99999999994</v>
      </c>
      <c r="I6" s="291">
        <f t="shared" si="4"/>
        <v>281573.79999999993</v>
      </c>
      <c r="J6" s="291">
        <f t="shared" si="4"/>
        <v>290522.59999999992</v>
      </c>
      <c r="K6" s="291">
        <f t="shared" si="4"/>
        <v>299471.39999999991</v>
      </c>
      <c r="L6" s="291">
        <f t="shared" si="4"/>
        <v>308420.1999999999</v>
      </c>
      <c r="M6" s="291">
        <v>317369</v>
      </c>
      <c r="N6" s="291">
        <f t="shared" ref="N6:T6" si="5">(M6+($M$6*($U$6/100)))</f>
        <v>329831.95964648214</v>
      </c>
      <c r="O6" s="291">
        <f t="shared" si="5"/>
        <v>342294.91929296427</v>
      </c>
      <c r="P6" s="291">
        <f t="shared" si="5"/>
        <v>354757.87893944641</v>
      </c>
      <c r="Q6" s="291">
        <f t="shared" si="5"/>
        <v>367220.83858592855</v>
      </c>
      <c r="R6" s="291">
        <f t="shared" si="5"/>
        <v>379683.79823241069</v>
      </c>
      <c r="S6" s="291">
        <f t="shared" si="5"/>
        <v>392146.75787889282</v>
      </c>
      <c r="T6" s="291">
        <f t="shared" si="5"/>
        <v>404609.71752537496</v>
      </c>
      <c r="U6" s="304">
        <f t="shared" si="3"/>
        <v>3.9269618792264382</v>
      </c>
    </row>
    <row r="7" spans="1:21" x14ac:dyDescent="0.25">
      <c r="A7" s="232">
        <v>4</v>
      </c>
      <c r="B7" s="233" t="s">
        <v>138</v>
      </c>
      <c r="C7" s="291">
        <v>3439240</v>
      </c>
      <c r="D7" s="291">
        <f t="shared" ref="D7:L7" si="6">(C7+($C$7*($U$7/100)))</f>
        <v>3535170.2</v>
      </c>
      <c r="E7" s="291">
        <f t="shared" si="6"/>
        <v>3631100.4000000004</v>
      </c>
      <c r="F7" s="291">
        <f t="shared" si="6"/>
        <v>3727030.6000000006</v>
      </c>
      <c r="G7" s="291">
        <f t="shared" si="6"/>
        <v>3822960.8000000007</v>
      </c>
      <c r="H7" s="291">
        <f t="shared" si="6"/>
        <v>3918891.0000000009</v>
      </c>
      <c r="I7" s="291">
        <f t="shared" si="6"/>
        <v>4014821.2000000011</v>
      </c>
      <c r="J7" s="291">
        <f t="shared" si="6"/>
        <v>4110751.4000000013</v>
      </c>
      <c r="K7" s="291">
        <f t="shared" si="6"/>
        <v>4206681.6000000015</v>
      </c>
      <c r="L7" s="291">
        <f t="shared" si="6"/>
        <v>4302611.8000000017</v>
      </c>
      <c r="M7" s="291">
        <v>4398542</v>
      </c>
      <c r="N7" s="291">
        <f t="shared" ref="N7:T7" si="7">(M7+($M$7*($U$7/100)))</f>
        <v>4521229.865275003</v>
      </c>
      <c r="O7" s="291">
        <f t="shared" si="7"/>
        <v>4643917.730550006</v>
      </c>
      <c r="P7" s="291">
        <f t="shared" si="7"/>
        <v>4766605.595825009</v>
      </c>
      <c r="Q7" s="291">
        <f t="shared" si="7"/>
        <v>4889293.4611000121</v>
      </c>
      <c r="R7" s="291">
        <f t="shared" si="7"/>
        <v>5011981.3263750151</v>
      </c>
      <c r="S7" s="291">
        <f t="shared" si="7"/>
        <v>5134669.1916500181</v>
      </c>
      <c r="T7" s="291">
        <f t="shared" si="7"/>
        <v>5257357.0569250211</v>
      </c>
      <c r="U7" s="304">
        <f t="shared" si="3"/>
        <v>2.7892848419999767</v>
      </c>
    </row>
    <row r="8" spans="1:21" x14ac:dyDescent="0.25">
      <c r="A8" s="232">
        <v>5</v>
      </c>
      <c r="B8" s="233" t="s">
        <v>139</v>
      </c>
      <c r="C8" s="291">
        <v>8681800</v>
      </c>
      <c r="D8" s="291">
        <f t="shared" ref="D8:L8" si="8">(C8+($C$8*($U$8/100)))</f>
        <v>8989421.5999999996</v>
      </c>
      <c r="E8" s="291">
        <f t="shared" si="8"/>
        <v>9297043.1999999993</v>
      </c>
      <c r="F8" s="291">
        <f t="shared" si="8"/>
        <v>9604664.7999999989</v>
      </c>
      <c r="G8" s="291">
        <f t="shared" si="8"/>
        <v>9912286.3999999985</v>
      </c>
      <c r="H8" s="291">
        <f t="shared" si="8"/>
        <v>10219907.999999998</v>
      </c>
      <c r="I8" s="291">
        <f t="shared" si="8"/>
        <v>10527529.599999998</v>
      </c>
      <c r="J8" s="291">
        <f t="shared" si="8"/>
        <v>10835151.199999997</v>
      </c>
      <c r="K8" s="291">
        <f t="shared" si="8"/>
        <v>11142772.799999997</v>
      </c>
      <c r="L8" s="291">
        <f t="shared" si="8"/>
        <v>11450394.399999997</v>
      </c>
      <c r="M8" s="291">
        <v>11758016</v>
      </c>
      <c r="N8" s="291">
        <f t="shared" ref="N8:T8" si="9">(M8+($M$8*($U$8/100)))</f>
        <v>12174636.94205644</v>
      </c>
      <c r="O8" s="291">
        <f t="shared" si="9"/>
        <v>12591257.88411288</v>
      </c>
      <c r="P8" s="291">
        <f t="shared" si="9"/>
        <v>13007878.826169319</v>
      </c>
      <c r="Q8" s="291">
        <f t="shared" si="9"/>
        <v>13424499.768225759</v>
      </c>
      <c r="R8" s="291">
        <f t="shared" si="9"/>
        <v>13841120.710282199</v>
      </c>
      <c r="S8" s="291">
        <f t="shared" si="9"/>
        <v>14257741.652338639</v>
      </c>
      <c r="T8" s="291">
        <f t="shared" si="9"/>
        <v>14674362.594395079</v>
      </c>
      <c r="U8" s="304">
        <f t="shared" si="3"/>
        <v>3.5432928655347964</v>
      </c>
    </row>
    <row r="9" spans="1:21" x14ac:dyDescent="0.25">
      <c r="A9" s="232">
        <v>6</v>
      </c>
      <c r="B9" s="233" t="s">
        <v>140</v>
      </c>
      <c r="C9" s="291">
        <v>808514</v>
      </c>
      <c r="D9" s="291">
        <f t="shared" ref="D9:L9" si="10">(C9+($C$9*($U$9/100)))</f>
        <v>830308.5</v>
      </c>
      <c r="E9" s="291">
        <f t="shared" si="10"/>
        <v>852103</v>
      </c>
      <c r="F9" s="291">
        <f t="shared" si="10"/>
        <v>873897.5</v>
      </c>
      <c r="G9" s="291">
        <f t="shared" si="10"/>
        <v>895692</v>
      </c>
      <c r="H9" s="291">
        <f t="shared" si="10"/>
        <v>917486.5</v>
      </c>
      <c r="I9" s="291">
        <f t="shared" si="10"/>
        <v>939281</v>
      </c>
      <c r="J9" s="291">
        <f t="shared" si="10"/>
        <v>961075.5</v>
      </c>
      <c r="K9" s="291">
        <f t="shared" si="10"/>
        <v>982870</v>
      </c>
      <c r="L9" s="291">
        <f t="shared" si="10"/>
        <v>1004664.5</v>
      </c>
      <c r="M9" s="291">
        <v>1026459</v>
      </c>
      <c r="N9" s="291">
        <f t="shared" ref="N9:T9" si="11">(M9+($M$9*($U$9/100)))</f>
        <v>1054128.4784202871</v>
      </c>
      <c r="O9" s="291">
        <f t="shared" si="11"/>
        <v>1081797.9568405743</v>
      </c>
      <c r="P9" s="291">
        <f t="shared" si="11"/>
        <v>1109467.4352608614</v>
      </c>
      <c r="Q9" s="291">
        <f t="shared" si="11"/>
        <v>1137136.9136811486</v>
      </c>
      <c r="R9" s="291">
        <f t="shared" si="11"/>
        <v>1164806.3921014357</v>
      </c>
      <c r="S9" s="291">
        <f t="shared" si="11"/>
        <v>1192475.8705217228</v>
      </c>
      <c r="T9" s="291">
        <f t="shared" si="11"/>
        <v>1220145.34894201</v>
      </c>
      <c r="U9" s="304">
        <f t="shared" si="3"/>
        <v>2.6956243181936244</v>
      </c>
    </row>
    <row r="10" spans="1:21" x14ac:dyDescent="0.25">
      <c r="A10" s="232">
        <v>7</v>
      </c>
      <c r="B10" s="233" t="s">
        <v>192</v>
      </c>
      <c r="C10" s="291">
        <v>4185747</v>
      </c>
      <c r="D10" s="291">
        <f t="shared" ref="D10:L10" si="12">(C10+($C$10*($U$10/100)))</f>
        <v>4360896</v>
      </c>
      <c r="E10" s="291">
        <f t="shared" si="12"/>
        <v>4536045</v>
      </c>
      <c r="F10" s="291">
        <f t="shared" si="12"/>
        <v>4711194</v>
      </c>
      <c r="G10" s="291">
        <f t="shared" si="12"/>
        <v>4886343</v>
      </c>
      <c r="H10" s="291">
        <f t="shared" si="12"/>
        <v>5061492</v>
      </c>
      <c r="I10" s="291">
        <f t="shared" si="12"/>
        <v>5236641</v>
      </c>
      <c r="J10" s="291">
        <f t="shared" si="12"/>
        <v>5411790</v>
      </c>
      <c r="K10" s="291">
        <f t="shared" si="12"/>
        <v>5586939</v>
      </c>
      <c r="L10" s="291">
        <f t="shared" si="12"/>
        <v>5762088</v>
      </c>
      <c r="M10" s="291">
        <v>5937237</v>
      </c>
      <c r="N10" s="291">
        <f t="shared" ref="N10:T10" si="13">(M10+($M$10*($U$10/100)))</f>
        <v>6185675.5996843576</v>
      </c>
      <c r="O10" s="291">
        <f t="shared" si="13"/>
        <v>6434114.1993687153</v>
      </c>
      <c r="P10" s="291">
        <f t="shared" si="13"/>
        <v>6682552.7990530729</v>
      </c>
      <c r="Q10" s="291">
        <f t="shared" si="13"/>
        <v>6930991.3987374306</v>
      </c>
      <c r="R10" s="291">
        <f t="shared" si="13"/>
        <v>7179429.9984217882</v>
      </c>
      <c r="S10" s="291">
        <f t="shared" si="13"/>
        <v>7427868.5981061459</v>
      </c>
      <c r="T10" s="291">
        <f t="shared" si="13"/>
        <v>7676307.1977905035</v>
      </c>
      <c r="U10" s="304">
        <f t="shared" si="3"/>
        <v>4.1844143948499513</v>
      </c>
    </row>
    <row r="11" spans="1:21" x14ac:dyDescent="0.25">
      <c r="A11" s="232">
        <v>8</v>
      </c>
      <c r="B11" s="233" t="s">
        <v>208</v>
      </c>
      <c r="C11" s="291">
        <v>50463</v>
      </c>
      <c r="D11" s="291">
        <f t="shared" ref="D11:L11" si="14">(C11+($C$11*($U$11/100)))</f>
        <v>61476.2</v>
      </c>
      <c r="E11" s="291">
        <f t="shared" si="14"/>
        <v>72489.399999999994</v>
      </c>
      <c r="F11" s="291">
        <f t="shared" si="14"/>
        <v>83502.599999999991</v>
      </c>
      <c r="G11" s="291">
        <f t="shared" si="14"/>
        <v>94515.799999999988</v>
      </c>
      <c r="H11" s="291">
        <f t="shared" si="14"/>
        <v>105528.99999999999</v>
      </c>
      <c r="I11" s="291">
        <f t="shared" si="14"/>
        <v>116542.19999999998</v>
      </c>
      <c r="J11" s="291">
        <f t="shared" si="14"/>
        <v>127555.39999999998</v>
      </c>
      <c r="K11" s="291">
        <f t="shared" si="14"/>
        <v>138568.59999999998</v>
      </c>
      <c r="L11" s="291">
        <f t="shared" si="14"/>
        <v>149581.79999999999</v>
      </c>
      <c r="M11" s="291">
        <v>160595</v>
      </c>
      <c r="N11" s="291">
        <f t="shared" ref="N11:T11" si="15">(M11+($M$11*($U$11/100)))</f>
        <v>195643.74569486553</v>
      </c>
      <c r="O11" s="291">
        <f t="shared" si="15"/>
        <v>230692.49138973106</v>
      </c>
      <c r="P11" s="291">
        <f t="shared" si="15"/>
        <v>265741.23708459659</v>
      </c>
      <c r="Q11" s="291">
        <f t="shared" si="15"/>
        <v>300789.98277946212</v>
      </c>
      <c r="R11" s="291">
        <f t="shared" si="15"/>
        <v>335838.72847432765</v>
      </c>
      <c r="S11" s="291">
        <f t="shared" si="15"/>
        <v>370887.47416919318</v>
      </c>
      <c r="T11" s="291">
        <f t="shared" si="15"/>
        <v>405936.21986405872</v>
      </c>
      <c r="U11" s="304">
        <v>21.824306917939875</v>
      </c>
    </row>
    <row r="12" spans="1:21" x14ac:dyDescent="0.25">
      <c r="A12" s="232">
        <v>9</v>
      </c>
      <c r="B12" s="236" t="s">
        <v>209</v>
      </c>
      <c r="C12" s="294">
        <v>57348</v>
      </c>
      <c r="D12" s="294">
        <f t="shared" ref="D12:L12" si="16">(C12+($C$12*($U$12/100)))</f>
        <v>69898.3</v>
      </c>
      <c r="E12" s="294">
        <f t="shared" si="16"/>
        <v>82448.600000000006</v>
      </c>
      <c r="F12" s="294">
        <f t="shared" si="16"/>
        <v>94998.900000000009</v>
      </c>
      <c r="G12" s="294">
        <f t="shared" si="16"/>
        <v>107549.20000000001</v>
      </c>
      <c r="H12" s="294">
        <f t="shared" si="16"/>
        <v>120099.50000000001</v>
      </c>
      <c r="I12" s="294">
        <f t="shared" si="16"/>
        <v>132649.80000000002</v>
      </c>
      <c r="J12" s="294">
        <f t="shared" si="16"/>
        <v>145200.1</v>
      </c>
      <c r="K12" s="294">
        <f t="shared" si="16"/>
        <v>157750.39999999999</v>
      </c>
      <c r="L12" s="294">
        <f t="shared" si="16"/>
        <v>170300.69999999998</v>
      </c>
      <c r="M12" s="294">
        <v>182851</v>
      </c>
      <c r="N12" s="294">
        <f t="shared" ref="N12:T12" si="17">(M12+($M$12*($U$12/100)))</f>
        <v>222866.95356943572</v>
      </c>
      <c r="O12" s="294">
        <f t="shared" si="17"/>
        <v>262882.90713887144</v>
      </c>
      <c r="P12" s="294">
        <f t="shared" si="17"/>
        <v>302898.86070830718</v>
      </c>
      <c r="Q12" s="294">
        <f t="shared" si="17"/>
        <v>342914.81427774293</v>
      </c>
      <c r="R12" s="294">
        <f t="shared" si="17"/>
        <v>382930.76784717868</v>
      </c>
      <c r="S12" s="294">
        <f t="shared" si="17"/>
        <v>422946.72141661443</v>
      </c>
      <c r="T12" s="294">
        <f t="shared" si="17"/>
        <v>462962.67498605017</v>
      </c>
      <c r="U12" s="305">
        <v>21.88445978935621</v>
      </c>
    </row>
    <row r="13" spans="1:21" x14ac:dyDescent="0.25">
      <c r="A13" s="232">
        <v>10</v>
      </c>
      <c r="B13" s="233" t="s">
        <v>193</v>
      </c>
      <c r="C13" s="291">
        <v>12905780</v>
      </c>
      <c r="D13" s="291">
        <f t="shared" ref="D13:L13" si="18">(C13+($C$13*($U$13/100)))</f>
        <v>13252091.9</v>
      </c>
      <c r="E13" s="291">
        <f t="shared" si="18"/>
        <v>13598403.800000001</v>
      </c>
      <c r="F13" s="291">
        <f t="shared" si="18"/>
        <v>13944715.700000001</v>
      </c>
      <c r="G13" s="291">
        <f t="shared" si="18"/>
        <v>14291027.600000001</v>
      </c>
      <c r="H13" s="291">
        <f t="shared" si="18"/>
        <v>14637339.500000002</v>
      </c>
      <c r="I13" s="291">
        <f t="shared" si="18"/>
        <v>14983651.400000002</v>
      </c>
      <c r="J13" s="291">
        <f t="shared" si="18"/>
        <v>15329963.300000003</v>
      </c>
      <c r="K13" s="291">
        <f t="shared" si="18"/>
        <v>15676275.200000003</v>
      </c>
      <c r="L13" s="291">
        <f t="shared" si="18"/>
        <v>16022587.100000003</v>
      </c>
      <c r="M13" s="291">
        <v>16368899</v>
      </c>
      <c r="N13" s="291">
        <f t="shared" ref="N13:T13" si="19">(M13+($M$13*($U$13/100)))</f>
        <v>16808139.752096973</v>
      </c>
      <c r="O13" s="291">
        <f t="shared" si="19"/>
        <v>17247380.504193947</v>
      </c>
      <c r="P13" s="291">
        <f t="shared" si="19"/>
        <v>17686621.25629092</v>
      </c>
      <c r="Q13" s="291">
        <f t="shared" si="19"/>
        <v>18125862.008387893</v>
      </c>
      <c r="R13" s="291">
        <f t="shared" si="19"/>
        <v>18565102.760484867</v>
      </c>
      <c r="S13" s="291">
        <f t="shared" si="19"/>
        <v>19004343.51258184</v>
      </c>
      <c r="T13" s="291">
        <f t="shared" si="19"/>
        <v>19443584.264678814</v>
      </c>
      <c r="U13" s="304">
        <f t="shared" ref="U13:U34" si="20">(((M13-C13)/C13)*100)/10</f>
        <v>2.6833860487316534</v>
      </c>
    </row>
    <row r="14" spans="1:21" x14ac:dyDescent="0.25">
      <c r="A14" s="232">
        <v>11</v>
      </c>
      <c r="B14" s="233" t="s">
        <v>145</v>
      </c>
      <c r="C14" s="291">
        <v>670577</v>
      </c>
      <c r="D14" s="291">
        <f t="shared" ref="D14:L14" si="21">(C14+($C$14*($U$14/100)))</f>
        <v>694200.7</v>
      </c>
      <c r="E14" s="291">
        <f t="shared" si="21"/>
        <v>717824.39999999991</v>
      </c>
      <c r="F14" s="291">
        <f t="shared" si="21"/>
        <v>741448.09999999986</v>
      </c>
      <c r="G14" s="291">
        <f t="shared" si="21"/>
        <v>765071.79999999981</v>
      </c>
      <c r="H14" s="291">
        <f t="shared" si="21"/>
        <v>788695.49999999977</v>
      </c>
      <c r="I14" s="291">
        <f t="shared" si="21"/>
        <v>812319.19999999972</v>
      </c>
      <c r="J14" s="291">
        <f t="shared" si="21"/>
        <v>835942.89999999967</v>
      </c>
      <c r="K14" s="291">
        <f t="shared" si="21"/>
        <v>859566.59999999963</v>
      </c>
      <c r="L14" s="291">
        <f t="shared" si="21"/>
        <v>883190.29999999958</v>
      </c>
      <c r="M14" s="291">
        <v>906814</v>
      </c>
      <c r="N14" s="291">
        <f t="shared" ref="N14:T14" si="22">(M14+($M$14*($U$14/100)))</f>
        <v>938760.07314566406</v>
      </c>
      <c r="O14" s="291">
        <f t="shared" si="22"/>
        <v>970706.14629132813</v>
      </c>
      <c r="P14" s="291">
        <f t="shared" si="22"/>
        <v>1002652.2194369922</v>
      </c>
      <c r="Q14" s="291">
        <f t="shared" si="22"/>
        <v>1034598.2925826563</v>
      </c>
      <c r="R14" s="291">
        <f t="shared" si="22"/>
        <v>1066544.3657283203</v>
      </c>
      <c r="S14" s="291">
        <f t="shared" si="22"/>
        <v>1098490.4388739844</v>
      </c>
      <c r="T14" s="291">
        <f t="shared" si="22"/>
        <v>1130436.5120196484</v>
      </c>
      <c r="U14" s="304">
        <f t="shared" si="20"/>
        <v>3.5228914800239197</v>
      </c>
    </row>
    <row r="15" spans="1:21" x14ac:dyDescent="0.25">
      <c r="A15" s="232">
        <v>12</v>
      </c>
      <c r="B15" s="233" t="s">
        <v>146</v>
      </c>
      <c r="C15" s="291">
        <v>18930250</v>
      </c>
      <c r="D15" s="291">
        <f t="shared" ref="D15:L15" si="23">(C15+($C$15*($U$15/100)))</f>
        <v>19611733.300000001</v>
      </c>
      <c r="E15" s="291">
        <f t="shared" si="23"/>
        <v>20293216.600000001</v>
      </c>
      <c r="F15" s="291">
        <f t="shared" si="23"/>
        <v>20974699.900000002</v>
      </c>
      <c r="G15" s="291">
        <f t="shared" si="23"/>
        <v>21656183.200000003</v>
      </c>
      <c r="H15" s="291">
        <f t="shared" si="23"/>
        <v>22337666.500000004</v>
      </c>
      <c r="I15" s="291">
        <f t="shared" si="23"/>
        <v>23019149.800000004</v>
      </c>
      <c r="J15" s="291">
        <f t="shared" si="23"/>
        <v>23700633.100000005</v>
      </c>
      <c r="K15" s="291">
        <f t="shared" si="23"/>
        <v>24382116.400000006</v>
      </c>
      <c r="L15" s="291">
        <f t="shared" si="23"/>
        <v>25063599.700000007</v>
      </c>
      <c r="M15" s="291">
        <v>25745083</v>
      </c>
      <c r="N15" s="291">
        <f t="shared" ref="N15:T15" si="24">(M15+($M$15*($U$15/100)))</f>
        <v>26671898.236017164</v>
      </c>
      <c r="O15" s="291">
        <f t="shared" si="24"/>
        <v>27598713.472034328</v>
      </c>
      <c r="P15" s="291">
        <f t="shared" si="24"/>
        <v>28525528.708051492</v>
      </c>
      <c r="Q15" s="291">
        <f t="shared" si="24"/>
        <v>29452343.944068655</v>
      </c>
      <c r="R15" s="291">
        <f t="shared" si="24"/>
        <v>30379159.180085819</v>
      </c>
      <c r="S15" s="291">
        <f t="shared" si="24"/>
        <v>31305974.416102983</v>
      </c>
      <c r="T15" s="291">
        <f t="shared" si="24"/>
        <v>32232789.652120147</v>
      </c>
      <c r="U15" s="304">
        <f t="shared" si="20"/>
        <v>3.5999698894626326</v>
      </c>
    </row>
    <row r="16" spans="1:21" x14ac:dyDescent="0.25">
      <c r="A16" s="232">
        <v>13</v>
      </c>
      <c r="B16" s="233" t="s">
        <v>147</v>
      </c>
      <c r="C16" s="291">
        <v>6115304</v>
      </c>
      <c r="D16" s="291">
        <f t="shared" ref="D16:L16" si="25">(C16+($C$16*($U$16/100)))</f>
        <v>6387983.9000000004</v>
      </c>
      <c r="E16" s="291">
        <f t="shared" si="25"/>
        <v>6660663.8000000007</v>
      </c>
      <c r="F16" s="291">
        <f t="shared" si="25"/>
        <v>6933343.7000000011</v>
      </c>
      <c r="G16" s="291">
        <f t="shared" si="25"/>
        <v>7206023.6000000015</v>
      </c>
      <c r="H16" s="291">
        <f t="shared" si="25"/>
        <v>7478703.5000000019</v>
      </c>
      <c r="I16" s="291">
        <f t="shared" si="25"/>
        <v>7751383.4000000022</v>
      </c>
      <c r="J16" s="291">
        <f t="shared" si="25"/>
        <v>8024063.3000000026</v>
      </c>
      <c r="K16" s="291">
        <f t="shared" si="25"/>
        <v>8296743.200000003</v>
      </c>
      <c r="L16" s="291">
        <f t="shared" si="25"/>
        <v>8569423.1000000034</v>
      </c>
      <c r="M16" s="291">
        <v>8842103</v>
      </c>
      <c r="N16" s="291">
        <f t="shared" ref="N16:T16" si="26">(M16+($M$16*($U$16/100)))</f>
        <v>9236370.1961736809</v>
      </c>
      <c r="O16" s="291">
        <f t="shared" si="26"/>
        <v>9630637.3923473619</v>
      </c>
      <c r="P16" s="291">
        <f t="shared" si="26"/>
        <v>10024904.588521043</v>
      </c>
      <c r="Q16" s="291">
        <f t="shared" si="26"/>
        <v>10419171.784694724</v>
      </c>
      <c r="R16" s="291">
        <f t="shared" si="26"/>
        <v>10813438.980868405</v>
      </c>
      <c r="S16" s="291">
        <f t="shared" si="26"/>
        <v>11207706.177042086</v>
      </c>
      <c r="T16" s="291">
        <f t="shared" si="26"/>
        <v>11601973.373215767</v>
      </c>
      <c r="U16" s="304">
        <f t="shared" si="20"/>
        <v>4.4589753837258135</v>
      </c>
    </row>
    <row r="17" spans="1:21" x14ac:dyDescent="0.25">
      <c r="A17" s="232">
        <v>14</v>
      </c>
      <c r="B17" s="233" t="s">
        <v>148</v>
      </c>
      <c r="C17" s="291">
        <v>595581</v>
      </c>
      <c r="D17" s="291">
        <f t="shared" ref="D17:L17" si="27">(C17+($C$17*($U$17/100)))</f>
        <v>604878.1</v>
      </c>
      <c r="E17" s="291">
        <f t="shared" si="27"/>
        <v>614175.19999999995</v>
      </c>
      <c r="F17" s="291">
        <f t="shared" si="27"/>
        <v>623472.29999999993</v>
      </c>
      <c r="G17" s="291">
        <f t="shared" si="27"/>
        <v>632769.39999999991</v>
      </c>
      <c r="H17" s="291">
        <f t="shared" si="27"/>
        <v>642066.49999999988</v>
      </c>
      <c r="I17" s="291">
        <f t="shared" si="27"/>
        <v>651363.59999999986</v>
      </c>
      <c r="J17" s="291">
        <f t="shared" si="27"/>
        <v>660660.69999999984</v>
      </c>
      <c r="K17" s="291">
        <f t="shared" si="27"/>
        <v>669957.79999999981</v>
      </c>
      <c r="L17" s="291">
        <f t="shared" si="27"/>
        <v>679254.89999999979</v>
      </c>
      <c r="M17" s="291">
        <v>688552</v>
      </c>
      <c r="N17" s="291">
        <f t="shared" ref="N17:T17" si="28">(M17+($M$17*($U$17/100)))</f>
        <v>699300.38989020803</v>
      </c>
      <c r="O17" s="291">
        <f t="shared" si="28"/>
        <v>710048.77978041605</v>
      </c>
      <c r="P17" s="291">
        <f t="shared" si="28"/>
        <v>720797.16967062408</v>
      </c>
      <c r="Q17" s="291">
        <f t="shared" si="28"/>
        <v>731545.5595608321</v>
      </c>
      <c r="R17" s="291">
        <f t="shared" si="28"/>
        <v>742293.94945104013</v>
      </c>
      <c r="S17" s="291">
        <f t="shared" si="28"/>
        <v>753042.33934124815</v>
      </c>
      <c r="T17" s="291">
        <f t="shared" si="28"/>
        <v>763790.72923145618</v>
      </c>
      <c r="U17" s="304">
        <f t="shared" si="20"/>
        <v>1.5610135313248743</v>
      </c>
    </row>
    <row r="18" spans="1:21" x14ac:dyDescent="0.25">
      <c r="A18" s="232">
        <v>15</v>
      </c>
      <c r="B18" s="233" t="s">
        <v>194</v>
      </c>
      <c r="C18" s="291">
        <v>2516638</v>
      </c>
      <c r="D18" s="291">
        <f t="shared" ref="D18:L18" si="29">(C18+($C$18*($U$18/100)))</f>
        <v>2608298.4</v>
      </c>
      <c r="E18" s="291">
        <f t="shared" si="29"/>
        <v>2699958.8</v>
      </c>
      <c r="F18" s="291">
        <f t="shared" si="29"/>
        <v>2791619.1999999997</v>
      </c>
      <c r="G18" s="291">
        <f t="shared" si="29"/>
        <v>2883279.5999999996</v>
      </c>
      <c r="H18" s="291">
        <f t="shared" si="29"/>
        <v>2974939.9999999995</v>
      </c>
      <c r="I18" s="291">
        <f t="shared" si="29"/>
        <v>3066600.3999999994</v>
      </c>
      <c r="J18" s="291">
        <f t="shared" si="29"/>
        <v>3158260.7999999993</v>
      </c>
      <c r="K18" s="291">
        <f t="shared" si="29"/>
        <v>3249921.1999999993</v>
      </c>
      <c r="L18" s="291">
        <f t="shared" si="29"/>
        <v>3341581.5999999992</v>
      </c>
      <c r="M18" s="291">
        <v>3433242</v>
      </c>
      <c r="N18" s="291">
        <f t="shared" ref="N18:T18" si="30">(M18+($M$18*($U$18/100)))</f>
        <v>3558286.7362778438</v>
      </c>
      <c r="O18" s="291">
        <f t="shared" si="30"/>
        <v>3683331.4725556877</v>
      </c>
      <c r="P18" s="291">
        <f t="shared" si="30"/>
        <v>3808376.2088335315</v>
      </c>
      <c r="Q18" s="291">
        <f t="shared" si="30"/>
        <v>3933420.9451113753</v>
      </c>
      <c r="R18" s="291">
        <f t="shared" si="30"/>
        <v>4058465.6813892191</v>
      </c>
      <c r="S18" s="291">
        <f t="shared" si="30"/>
        <v>4183510.417667063</v>
      </c>
      <c r="T18" s="291">
        <f t="shared" si="30"/>
        <v>4308555.1539449068</v>
      </c>
      <c r="U18" s="304">
        <f t="shared" si="20"/>
        <v>3.6421765863823081</v>
      </c>
    </row>
    <row r="19" spans="1:21" x14ac:dyDescent="0.25">
      <c r="A19" s="232">
        <v>16</v>
      </c>
      <c r="B19" s="233" t="s">
        <v>150</v>
      </c>
      <c r="C19" s="291">
        <v>5993741</v>
      </c>
      <c r="D19" s="291">
        <f t="shared" ref="D19:L19" si="31">(C19+($C$19*($U$19/100)))</f>
        <v>6187673</v>
      </c>
      <c r="E19" s="291">
        <f t="shared" si="31"/>
        <v>6381605</v>
      </c>
      <c r="F19" s="291">
        <f t="shared" si="31"/>
        <v>6575537</v>
      </c>
      <c r="G19" s="291">
        <f t="shared" si="31"/>
        <v>6769469</v>
      </c>
      <c r="H19" s="291">
        <f t="shared" si="31"/>
        <v>6963401</v>
      </c>
      <c r="I19" s="291">
        <f t="shared" si="31"/>
        <v>7157333</v>
      </c>
      <c r="J19" s="291">
        <f t="shared" si="31"/>
        <v>7351265</v>
      </c>
      <c r="K19" s="291">
        <f t="shared" si="31"/>
        <v>7545197</v>
      </c>
      <c r="L19" s="291">
        <f t="shared" si="31"/>
        <v>7739129</v>
      </c>
      <c r="M19" s="291">
        <v>7933061</v>
      </c>
      <c r="N19" s="291">
        <f t="shared" ref="N19:T19" si="32">(M19+($M$19*($U$19/100)))</f>
        <v>8189741.1578266397</v>
      </c>
      <c r="O19" s="291">
        <f t="shared" si="32"/>
        <v>8446421.3156532794</v>
      </c>
      <c r="P19" s="291">
        <f t="shared" si="32"/>
        <v>8703101.4734799191</v>
      </c>
      <c r="Q19" s="291">
        <f t="shared" si="32"/>
        <v>8959781.6313065588</v>
      </c>
      <c r="R19" s="291">
        <f t="shared" si="32"/>
        <v>9216461.7891331986</v>
      </c>
      <c r="S19" s="291">
        <f t="shared" si="32"/>
        <v>9473141.9469598383</v>
      </c>
      <c r="T19" s="291">
        <f t="shared" si="32"/>
        <v>9729822.104786478</v>
      </c>
      <c r="U19" s="304">
        <f t="shared" si="20"/>
        <v>3.2355752442422854</v>
      </c>
    </row>
    <row r="20" spans="1:21" x14ac:dyDescent="0.25">
      <c r="A20" s="232">
        <v>17</v>
      </c>
      <c r="B20" s="233" t="s">
        <v>151</v>
      </c>
      <c r="C20" s="291">
        <v>17961529</v>
      </c>
      <c r="D20" s="291">
        <f t="shared" ref="D20:L20" si="33">(C20+($C$20*($U$20/100)))</f>
        <v>18527972.300000001</v>
      </c>
      <c r="E20" s="291">
        <f t="shared" si="33"/>
        <v>19094415.600000001</v>
      </c>
      <c r="F20" s="291">
        <f t="shared" si="33"/>
        <v>19660858.900000002</v>
      </c>
      <c r="G20" s="291">
        <f t="shared" si="33"/>
        <v>20227302.200000003</v>
      </c>
      <c r="H20" s="291">
        <f t="shared" si="33"/>
        <v>20793745.500000004</v>
      </c>
      <c r="I20" s="291">
        <f t="shared" si="33"/>
        <v>21360188.800000004</v>
      </c>
      <c r="J20" s="291">
        <f t="shared" si="33"/>
        <v>21926632.100000005</v>
      </c>
      <c r="K20" s="291">
        <f t="shared" si="33"/>
        <v>22493075.400000006</v>
      </c>
      <c r="L20" s="291">
        <f t="shared" si="33"/>
        <v>23059518.700000007</v>
      </c>
      <c r="M20" s="291">
        <v>23625962</v>
      </c>
      <c r="N20" s="291">
        <f t="shared" ref="N20:T20" si="34">(M20+($M$20*($U$20/100)))</f>
        <v>24371041.546454791</v>
      </c>
      <c r="O20" s="291">
        <f t="shared" si="34"/>
        <v>25116121.092909582</v>
      </c>
      <c r="P20" s="291">
        <f t="shared" si="34"/>
        <v>25861200.639364373</v>
      </c>
      <c r="Q20" s="291">
        <f t="shared" si="34"/>
        <v>26606280.185819164</v>
      </c>
      <c r="R20" s="291">
        <f t="shared" si="34"/>
        <v>27351359.732273955</v>
      </c>
      <c r="S20" s="291">
        <f t="shared" si="34"/>
        <v>28096439.278728746</v>
      </c>
      <c r="T20" s="291">
        <f t="shared" si="34"/>
        <v>28841518.825183537</v>
      </c>
      <c r="U20" s="304">
        <f t="shared" si="20"/>
        <v>3.1536474428207084</v>
      </c>
    </row>
    <row r="21" spans="1:21" x14ac:dyDescent="0.25">
      <c r="A21" s="232">
        <v>18</v>
      </c>
      <c r="B21" s="233" t="s">
        <v>152</v>
      </c>
      <c r="C21" s="291">
        <v>8266925</v>
      </c>
      <c r="D21" s="291">
        <f t="shared" ref="D21:L21" si="35">(C21+($C$21*($U$21/100)))</f>
        <v>9033725.0999999996</v>
      </c>
      <c r="E21" s="291">
        <f t="shared" si="35"/>
        <v>9800525.1999999993</v>
      </c>
      <c r="F21" s="291">
        <f t="shared" si="35"/>
        <v>10567325.299999999</v>
      </c>
      <c r="G21" s="291">
        <f t="shared" si="35"/>
        <v>11334125.399999999</v>
      </c>
      <c r="H21" s="291">
        <f t="shared" si="35"/>
        <v>12100925.499999998</v>
      </c>
      <c r="I21" s="291">
        <f t="shared" si="35"/>
        <v>12867725.599999998</v>
      </c>
      <c r="J21" s="291">
        <f t="shared" si="35"/>
        <v>13634525.699999997</v>
      </c>
      <c r="K21" s="291">
        <f t="shared" si="35"/>
        <v>14401325.799999997</v>
      </c>
      <c r="L21" s="291">
        <f t="shared" si="35"/>
        <v>15168125.899999997</v>
      </c>
      <c r="M21" s="291">
        <v>15934926</v>
      </c>
      <c r="N21" s="291">
        <f t="shared" ref="N21:T21" si="36">(M21+($M$21*($U$21/100)))</f>
        <v>17412972.897763386</v>
      </c>
      <c r="O21" s="291">
        <f t="shared" si="36"/>
        <v>18891019.795526773</v>
      </c>
      <c r="P21" s="291">
        <f t="shared" si="36"/>
        <v>20369066.693290159</v>
      </c>
      <c r="Q21" s="291">
        <f t="shared" si="36"/>
        <v>21847113.591053545</v>
      </c>
      <c r="R21" s="291">
        <f t="shared" si="36"/>
        <v>23325160.488816932</v>
      </c>
      <c r="S21" s="291">
        <f t="shared" si="36"/>
        <v>24803207.386580318</v>
      </c>
      <c r="T21" s="291">
        <f t="shared" si="36"/>
        <v>26281254.284343705</v>
      </c>
      <c r="U21" s="304">
        <f t="shared" si="20"/>
        <v>9.2755178013590296</v>
      </c>
    </row>
    <row r="22" spans="1:21" x14ac:dyDescent="0.25">
      <c r="A22" s="232">
        <v>19</v>
      </c>
      <c r="B22" s="233" t="s">
        <v>153</v>
      </c>
      <c r="C22" s="291">
        <v>26967</v>
      </c>
      <c r="D22" s="291">
        <f t="shared" ref="D22:L22" si="37">(C22+($C$22*($U$22/100)))</f>
        <v>29303.5</v>
      </c>
      <c r="E22" s="291">
        <f t="shared" si="37"/>
        <v>31640</v>
      </c>
      <c r="F22" s="291">
        <f t="shared" si="37"/>
        <v>33976.5</v>
      </c>
      <c r="G22" s="291">
        <f t="shared" si="37"/>
        <v>36313</v>
      </c>
      <c r="H22" s="291">
        <f t="shared" si="37"/>
        <v>38649.5</v>
      </c>
      <c r="I22" s="291">
        <f t="shared" si="37"/>
        <v>40986</v>
      </c>
      <c r="J22" s="291">
        <f t="shared" si="37"/>
        <v>43322.5</v>
      </c>
      <c r="K22" s="291">
        <f t="shared" si="37"/>
        <v>45659</v>
      </c>
      <c r="L22" s="291">
        <f t="shared" si="37"/>
        <v>47995.5</v>
      </c>
      <c r="M22" s="291">
        <v>50332</v>
      </c>
      <c r="N22" s="291">
        <f t="shared" ref="N22:T22" si="38">(M22+($M$22*($U$22/100)))</f>
        <v>54692.912151889344</v>
      </c>
      <c r="O22" s="291">
        <f t="shared" si="38"/>
        <v>59053.824303778689</v>
      </c>
      <c r="P22" s="291">
        <f t="shared" si="38"/>
        <v>63414.736455668033</v>
      </c>
      <c r="Q22" s="291">
        <f t="shared" si="38"/>
        <v>67775.648607557378</v>
      </c>
      <c r="R22" s="291">
        <f t="shared" si="38"/>
        <v>72136.560759446729</v>
      </c>
      <c r="S22" s="291">
        <f t="shared" si="38"/>
        <v>76497.472911336081</v>
      </c>
      <c r="T22" s="291">
        <f t="shared" si="38"/>
        <v>80858.385063225433</v>
      </c>
      <c r="U22" s="304">
        <f t="shared" si="20"/>
        <v>8.6642933956316988</v>
      </c>
    </row>
    <row r="23" spans="1:21" x14ac:dyDescent="0.25">
      <c r="A23" s="232">
        <v>20</v>
      </c>
      <c r="B23" s="233" t="s">
        <v>154</v>
      </c>
      <c r="C23" s="291">
        <v>15967145</v>
      </c>
      <c r="D23" s="291">
        <f t="shared" ref="D23:L23" si="39">(C23+($C$23*($U$23/100)))</f>
        <v>16377371</v>
      </c>
      <c r="E23" s="291">
        <f t="shared" si="39"/>
        <v>16787597</v>
      </c>
      <c r="F23" s="291">
        <f t="shared" si="39"/>
        <v>17197823</v>
      </c>
      <c r="G23" s="291">
        <f t="shared" si="39"/>
        <v>17608049</v>
      </c>
      <c r="H23" s="291">
        <f t="shared" si="39"/>
        <v>18018275</v>
      </c>
      <c r="I23" s="291">
        <f t="shared" si="39"/>
        <v>18428501</v>
      </c>
      <c r="J23" s="291">
        <f t="shared" si="39"/>
        <v>18838727</v>
      </c>
      <c r="K23" s="291">
        <f t="shared" si="39"/>
        <v>19248953</v>
      </c>
      <c r="L23" s="291">
        <f t="shared" si="39"/>
        <v>19659179</v>
      </c>
      <c r="M23" s="291">
        <v>20069405</v>
      </c>
      <c r="N23" s="291">
        <f t="shared" ref="N23:T23" si="40">(M23+($M$23*($U$23/100)))</f>
        <v>20585025.778513003</v>
      </c>
      <c r="O23" s="291">
        <f t="shared" si="40"/>
        <v>21100646.557026006</v>
      </c>
      <c r="P23" s="291">
        <f t="shared" si="40"/>
        <v>21616267.335539009</v>
      </c>
      <c r="Q23" s="291">
        <f t="shared" si="40"/>
        <v>22131888.114052013</v>
      </c>
      <c r="R23" s="291">
        <f t="shared" si="40"/>
        <v>22647508.892565016</v>
      </c>
      <c r="S23" s="291">
        <f t="shared" si="40"/>
        <v>23163129.671078019</v>
      </c>
      <c r="T23" s="291">
        <f t="shared" si="40"/>
        <v>23678750.449591022</v>
      </c>
      <c r="U23" s="304">
        <f t="shared" si="20"/>
        <v>2.5691881673273462</v>
      </c>
    </row>
    <row r="24" spans="1:21" x14ac:dyDescent="0.25">
      <c r="A24" s="232">
        <v>21</v>
      </c>
      <c r="B24" s="233" t="s">
        <v>155</v>
      </c>
      <c r="C24" s="291">
        <v>41100980</v>
      </c>
      <c r="D24" s="291">
        <f t="shared" ref="D24:L24" si="41">(C24+($C$24*($U$24/100)))</f>
        <v>42072707.899999999</v>
      </c>
      <c r="E24" s="291">
        <f t="shared" si="41"/>
        <v>43044435.799999997</v>
      </c>
      <c r="F24" s="291">
        <f t="shared" si="41"/>
        <v>44016163.699999996</v>
      </c>
      <c r="G24" s="291">
        <f t="shared" si="41"/>
        <v>44987891.599999994</v>
      </c>
      <c r="H24" s="291">
        <f t="shared" si="41"/>
        <v>45959619.499999993</v>
      </c>
      <c r="I24" s="291">
        <f t="shared" si="41"/>
        <v>46931347.399999991</v>
      </c>
      <c r="J24" s="291">
        <f t="shared" si="41"/>
        <v>47903075.29999999</v>
      </c>
      <c r="K24" s="291">
        <f t="shared" si="41"/>
        <v>48874803.199999988</v>
      </c>
      <c r="L24" s="291">
        <f t="shared" si="41"/>
        <v>49846531.099999987</v>
      </c>
      <c r="M24" s="291">
        <v>50818259</v>
      </c>
      <c r="N24" s="291">
        <f t="shared" ref="N24:T24" si="42">(M24+($M$24*($U$24/100)))</f>
        <v>52019727.191262744</v>
      </c>
      <c r="O24" s="291">
        <f t="shared" si="42"/>
        <v>53221195.382525489</v>
      </c>
      <c r="P24" s="291">
        <f t="shared" si="42"/>
        <v>54422663.573788233</v>
      </c>
      <c r="Q24" s="291">
        <f t="shared" si="42"/>
        <v>55624131.765050977</v>
      </c>
      <c r="R24" s="291">
        <f t="shared" si="42"/>
        <v>56825599.956313722</v>
      </c>
      <c r="S24" s="291">
        <f t="shared" si="42"/>
        <v>58027068.147576466</v>
      </c>
      <c r="T24" s="291">
        <f t="shared" si="42"/>
        <v>59228536.338839211</v>
      </c>
      <c r="U24" s="304">
        <f t="shared" si="20"/>
        <v>2.3642450861269002</v>
      </c>
    </row>
    <row r="25" spans="1:21" x14ac:dyDescent="0.25">
      <c r="A25" s="232">
        <v>22</v>
      </c>
      <c r="B25" s="233" t="s">
        <v>156</v>
      </c>
      <c r="C25" s="291">
        <v>575968</v>
      </c>
      <c r="D25" s="291">
        <f t="shared" ref="D25:L25" si="43">(C25+($C$25*($U$25/100)))</f>
        <v>601786.6</v>
      </c>
      <c r="E25" s="291">
        <f t="shared" si="43"/>
        <v>627605.19999999995</v>
      </c>
      <c r="F25" s="291">
        <f t="shared" si="43"/>
        <v>653423.79999999993</v>
      </c>
      <c r="G25" s="291">
        <f t="shared" si="43"/>
        <v>679242.39999999991</v>
      </c>
      <c r="H25" s="291">
        <f t="shared" si="43"/>
        <v>705060.99999999988</v>
      </c>
      <c r="I25" s="291">
        <f t="shared" si="43"/>
        <v>730879.59999999986</v>
      </c>
      <c r="J25" s="291">
        <f t="shared" si="43"/>
        <v>756698.19999999984</v>
      </c>
      <c r="K25" s="291">
        <f t="shared" si="43"/>
        <v>782516.79999999981</v>
      </c>
      <c r="L25" s="291">
        <f t="shared" si="43"/>
        <v>808335.39999999979</v>
      </c>
      <c r="M25" s="291">
        <v>834154</v>
      </c>
      <c r="N25" s="291">
        <f t="shared" ref="N25:T25" si="44">(M25+($M$25*($U$25/100)))</f>
        <v>871546.16148188792</v>
      </c>
      <c r="O25" s="291">
        <f t="shared" si="44"/>
        <v>908938.32296377583</v>
      </c>
      <c r="P25" s="291">
        <f t="shared" si="44"/>
        <v>946330.48444566375</v>
      </c>
      <c r="Q25" s="291">
        <f t="shared" si="44"/>
        <v>983722.64592755167</v>
      </c>
      <c r="R25" s="291">
        <f t="shared" si="44"/>
        <v>1021114.8074094396</v>
      </c>
      <c r="S25" s="291">
        <f t="shared" si="44"/>
        <v>1058506.9688913275</v>
      </c>
      <c r="T25" s="291">
        <f t="shared" si="44"/>
        <v>1095899.1303732153</v>
      </c>
      <c r="U25" s="304">
        <f t="shared" si="20"/>
        <v>4.4826448691593983</v>
      </c>
    </row>
    <row r="26" spans="1:21" x14ac:dyDescent="0.25">
      <c r="A26" s="232">
        <v>23</v>
      </c>
      <c r="B26" s="233" t="s">
        <v>157</v>
      </c>
      <c r="C26" s="291">
        <v>454111</v>
      </c>
      <c r="D26" s="291">
        <f t="shared" ref="D26:L26" si="45">(C26+($C$26*($U$26/100)))</f>
        <v>468244.9</v>
      </c>
      <c r="E26" s="291">
        <f t="shared" si="45"/>
        <v>482378.80000000005</v>
      </c>
      <c r="F26" s="291">
        <f t="shared" si="45"/>
        <v>496512.70000000007</v>
      </c>
      <c r="G26" s="291">
        <f t="shared" si="45"/>
        <v>510646.60000000009</v>
      </c>
      <c r="H26" s="291">
        <f t="shared" si="45"/>
        <v>524780.50000000012</v>
      </c>
      <c r="I26" s="291">
        <f t="shared" si="45"/>
        <v>538914.40000000014</v>
      </c>
      <c r="J26" s="291">
        <f t="shared" si="45"/>
        <v>553048.30000000016</v>
      </c>
      <c r="K26" s="291">
        <f t="shared" si="45"/>
        <v>567182.20000000019</v>
      </c>
      <c r="L26" s="291">
        <f t="shared" si="45"/>
        <v>581316.10000000021</v>
      </c>
      <c r="M26" s="291">
        <v>595450</v>
      </c>
      <c r="N26" s="291">
        <f t="shared" ref="N26:T26" si="46">(M26+($M$26*($U$26/100)))</f>
        <v>613982.98148470302</v>
      </c>
      <c r="O26" s="291">
        <f t="shared" si="46"/>
        <v>632515.96296940604</v>
      </c>
      <c r="P26" s="291">
        <f t="shared" si="46"/>
        <v>651048.94445410906</v>
      </c>
      <c r="Q26" s="291">
        <f t="shared" si="46"/>
        <v>669581.92593881208</v>
      </c>
      <c r="R26" s="291">
        <f t="shared" si="46"/>
        <v>688114.90742351511</v>
      </c>
      <c r="S26" s="291">
        <f t="shared" si="46"/>
        <v>706647.88890821813</v>
      </c>
      <c r="T26" s="291">
        <f t="shared" si="46"/>
        <v>725180.87039292115</v>
      </c>
      <c r="U26" s="304">
        <f t="shared" si="20"/>
        <v>3.1124328633307714</v>
      </c>
    </row>
    <row r="27" spans="1:21" x14ac:dyDescent="0.25">
      <c r="A27" s="232">
        <v>24</v>
      </c>
      <c r="B27" s="233" t="s">
        <v>158</v>
      </c>
      <c r="C27" s="291">
        <v>441006</v>
      </c>
      <c r="D27" s="291">
        <f t="shared" ref="D27:L27" si="47">(C27+($C$27*($U$27/100)))</f>
        <v>454082.5</v>
      </c>
      <c r="E27" s="291">
        <f t="shared" si="47"/>
        <v>467159</v>
      </c>
      <c r="F27" s="291">
        <f t="shared" si="47"/>
        <v>480235.5</v>
      </c>
      <c r="G27" s="291">
        <f t="shared" si="47"/>
        <v>493312</v>
      </c>
      <c r="H27" s="291">
        <f t="shared" si="47"/>
        <v>506388.5</v>
      </c>
      <c r="I27" s="291">
        <f t="shared" si="47"/>
        <v>519465</v>
      </c>
      <c r="J27" s="291">
        <f t="shared" si="47"/>
        <v>532541.5</v>
      </c>
      <c r="K27" s="291">
        <f t="shared" si="47"/>
        <v>545618</v>
      </c>
      <c r="L27" s="291">
        <f t="shared" si="47"/>
        <v>558694.5</v>
      </c>
      <c r="M27" s="291">
        <v>571771</v>
      </c>
      <c r="N27" s="291">
        <f t="shared" ref="N27:T27" si="48">(M27+($M$27*($U$27/100)))</f>
        <v>588724.88153789286</v>
      </c>
      <c r="O27" s="291">
        <f t="shared" si="48"/>
        <v>605678.76307578571</v>
      </c>
      <c r="P27" s="291">
        <f t="shared" si="48"/>
        <v>622632.64461367857</v>
      </c>
      <c r="Q27" s="291">
        <f t="shared" si="48"/>
        <v>639586.52615157142</v>
      </c>
      <c r="R27" s="291">
        <f t="shared" si="48"/>
        <v>656540.40768946428</v>
      </c>
      <c r="S27" s="291">
        <f t="shared" si="48"/>
        <v>673494.28922735713</v>
      </c>
      <c r="T27" s="291">
        <f t="shared" si="48"/>
        <v>690448.17076524999</v>
      </c>
      <c r="U27" s="304">
        <f t="shared" si="20"/>
        <v>2.9651524015546271</v>
      </c>
    </row>
    <row r="28" spans="1:21" x14ac:dyDescent="0.25">
      <c r="A28" s="232">
        <v>25</v>
      </c>
      <c r="B28" s="233" t="s">
        <v>159</v>
      </c>
      <c r="C28" s="291">
        <v>342787</v>
      </c>
      <c r="D28" s="291">
        <f t="shared" ref="D28:L28" si="49">(C28+($C$28*($U$28/100)))</f>
        <v>365604.9</v>
      </c>
      <c r="E28" s="291">
        <f t="shared" si="49"/>
        <v>388422.80000000005</v>
      </c>
      <c r="F28" s="291">
        <f t="shared" si="49"/>
        <v>411240.70000000007</v>
      </c>
      <c r="G28" s="291">
        <f t="shared" si="49"/>
        <v>434058.60000000009</v>
      </c>
      <c r="H28" s="291">
        <f t="shared" si="49"/>
        <v>456876.50000000012</v>
      </c>
      <c r="I28" s="291">
        <f t="shared" si="49"/>
        <v>479694.40000000014</v>
      </c>
      <c r="J28" s="291">
        <f t="shared" si="49"/>
        <v>502512.30000000016</v>
      </c>
      <c r="K28" s="291">
        <f t="shared" si="49"/>
        <v>525330.20000000019</v>
      </c>
      <c r="L28" s="291">
        <f t="shared" si="49"/>
        <v>548148.10000000021</v>
      </c>
      <c r="M28" s="291">
        <v>570966</v>
      </c>
      <c r="N28" s="291">
        <f t="shared" ref="N28:T28" si="50">(M28+($M$28*($U$28/100)))</f>
        <v>608972.82374594139</v>
      </c>
      <c r="O28" s="291">
        <f t="shared" si="50"/>
        <v>646979.64749188279</v>
      </c>
      <c r="P28" s="291">
        <f t="shared" si="50"/>
        <v>684986.47123782418</v>
      </c>
      <c r="Q28" s="291">
        <f t="shared" si="50"/>
        <v>722993.29498376558</v>
      </c>
      <c r="R28" s="291">
        <f t="shared" si="50"/>
        <v>761000.11872970697</v>
      </c>
      <c r="S28" s="291">
        <f t="shared" si="50"/>
        <v>799006.94247564836</v>
      </c>
      <c r="T28" s="291">
        <f t="shared" si="50"/>
        <v>837013.76622158976</v>
      </c>
      <c r="U28" s="304">
        <f t="shared" si="20"/>
        <v>6.6565826592023614</v>
      </c>
    </row>
    <row r="29" spans="1:21" x14ac:dyDescent="0.25">
      <c r="A29" s="232">
        <v>26</v>
      </c>
      <c r="B29" s="233" t="s">
        <v>160</v>
      </c>
      <c r="C29" s="291">
        <v>5517238</v>
      </c>
      <c r="D29" s="291">
        <f t="shared" ref="D29:L29" si="51">(C29+($C$29*($U$29/100)))</f>
        <v>5665879.7999999998</v>
      </c>
      <c r="E29" s="291">
        <f t="shared" si="51"/>
        <v>5814521.5999999996</v>
      </c>
      <c r="F29" s="291">
        <f t="shared" si="51"/>
        <v>5963163.3999999994</v>
      </c>
      <c r="G29" s="291">
        <f t="shared" si="51"/>
        <v>6111805.1999999993</v>
      </c>
      <c r="H29" s="291">
        <f t="shared" si="51"/>
        <v>6260446.9999999991</v>
      </c>
      <c r="I29" s="291">
        <f t="shared" si="51"/>
        <v>6409088.7999999989</v>
      </c>
      <c r="J29" s="291">
        <f t="shared" si="51"/>
        <v>6557730.5999999987</v>
      </c>
      <c r="K29" s="291">
        <f t="shared" si="51"/>
        <v>6706372.3999999985</v>
      </c>
      <c r="L29" s="291">
        <f t="shared" si="51"/>
        <v>6855014.1999999983</v>
      </c>
      <c r="M29" s="291">
        <v>7003656</v>
      </c>
      <c r="N29" s="291">
        <f t="shared" ref="N29:T29" si="52">(M29+($M$29*($U$29/100)))</f>
        <v>7192343.8968101069</v>
      </c>
      <c r="O29" s="291">
        <f t="shared" si="52"/>
        <v>7381031.7936202139</v>
      </c>
      <c r="P29" s="291">
        <f t="shared" si="52"/>
        <v>7569719.6904303208</v>
      </c>
      <c r="Q29" s="291">
        <f t="shared" si="52"/>
        <v>7758407.5872404277</v>
      </c>
      <c r="R29" s="291">
        <f t="shared" si="52"/>
        <v>7947095.4840505347</v>
      </c>
      <c r="S29" s="291">
        <f t="shared" si="52"/>
        <v>8135783.3808606416</v>
      </c>
      <c r="T29" s="291">
        <f t="shared" si="52"/>
        <v>8324471.2776707485</v>
      </c>
      <c r="U29" s="304">
        <f t="shared" si="20"/>
        <v>2.6941342751572437</v>
      </c>
    </row>
    <row r="30" spans="1:21" x14ac:dyDescent="0.25">
      <c r="A30" s="232">
        <v>27</v>
      </c>
      <c r="B30" s="233" t="s">
        <v>161</v>
      </c>
      <c r="C30" s="291">
        <v>648619</v>
      </c>
      <c r="D30" s="291">
        <f t="shared" ref="D30:L30" si="53">(C30+($C$30*($U$30/100)))</f>
        <v>669032.4</v>
      </c>
      <c r="E30" s="291">
        <f t="shared" si="53"/>
        <v>689445.8</v>
      </c>
      <c r="F30" s="291">
        <f t="shared" si="53"/>
        <v>709859.20000000007</v>
      </c>
      <c r="G30" s="291">
        <f t="shared" si="53"/>
        <v>730272.60000000009</v>
      </c>
      <c r="H30" s="291">
        <f t="shared" si="53"/>
        <v>750686.00000000012</v>
      </c>
      <c r="I30" s="291">
        <f t="shared" si="53"/>
        <v>771099.40000000014</v>
      </c>
      <c r="J30" s="291">
        <f t="shared" si="53"/>
        <v>791512.80000000016</v>
      </c>
      <c r="K30" s="291">
        <f t="shared" si="53"/>
        <v>811926.20000000019</v>
      </c>
      <c r="L30" s="291">
        <f t="shared" si="53"/>
        <v>832339.60000000021</v>
      </c>
      <c r="M30" s="291">
        <v>852753</v>
      </c>
      <c r="N30" s="291">
        <f t="shared" ref="N30:T30" si="54">(M30+($M$30*($U$30/100)))</f>
        <v>879590.92502254795</v>
      </c>
      <c r="O30" s="291">
        <f t="shared" si="54"/>
        <v>906428.8500450959</v>
      </c>
      <c r="P30" s="291">
        <f t="shared" si="54"/>
        <v>933266.77506764384</v>
      </c>
      <c r="Q30" s="291">
        <f t="shared" si="54"/>
        <v>960104.70009019179</v>
      </c>
      <c r="R30" s="291">
        <f t="shared" si="54"/>
        <v>986942.62511273974</v>
      </c>
      <c r="S30" s="291">
        <f t="shared" si="54"/>
        <v>1013780.5501352877</v>
      </c>
      <c r="T30" s="291">
        <f t="shared" si="54"/>
        <v>1040618.4751578356</v>
      </c>
      <c r="U30" s="304">
        <f t="shared" si="20"/>
        <v>3.1472096870427784</v>
      </c>
    </row>
    <row r="31" spans="1:21" x14ac:dyDescent="0.25">
      <c r="A31" s="232">
        <v>28</v>
      </c>
      <c r="B31" s="233" t="s">
        <v>162</v>
      </c>
      <c r="C31" s="291">
        <v>8262511</v>
      </c>
      <c r="D31" s="291">
        <f t="shared" ref="D31:L31" si="55">(C31+($C$31*($U$31/100)))</f>
        <v>8476174.5</v>
      </c>
      <c r="E31" s="291">
        <f t="shared" si="55"/>
        <v>8689838</v>
      </c>
      <c r="F31" s="291">
        <f t="shared" si="55"/>
        <v>8903501.5</v>
      </c>
      <c r="G31" s="291">
        <f t="shared" si="55"/>
        <v>9117165</v>
      </c>
      <c r="H31" s="291">
        <f t="shared" si="55"/>
        <v>9330828.5</v>
      </c>
      <c r="I31" s="291">
        <f t="shared" si="55"/>
        <v>9544492</v>
      </c>
      <c r="J31" s="291">
        <f t="shared" si="55"/>
        <v>9758155.5</v>
      </c>
      <c r="K31" s="291">
        <f t="shared" si="55"/>
        <v>9971819</v>
      </c>
      <c r="L31" s="291">
        <f t="shared" si="55"/>
        <v>10185482.5</v>
      </c>
      <c r="M31" s="291">
        <v>10399146</v>
      </c>
      <c r="N31" s="291">
        <f t="shared" ref="N31:T31" si="56">(M31+($M$31*($U$31/100)))</f>
        <v>10668061.579219319</v>
      </c>
      <c r="O31" s="291">
        <f t="shared" si="56"/>
        <v>10936977.158438638</v>
      </c>
      <c r="P31" s="291">
        <f t="shared" si="56"/>
        <v>11205892.737657957</v>
      </c>
      <c r="Q31" s="291">
        <f t="shared" si="56"/>
        <v>11474808.316877276</v>
      </c>
      <c r="R31" s="291">
        <f t="shared" si="56"/>
        <v>11743723.896096595</v>
      </c>
      <c r="S31" s="291">
        <f t="shared" si="56"/>
        <v>12012639.475315914</v>
      </c>
      <c r="T31" s="291">
        <f t="shared" si="56"/>
        <v>12281555.054535232</v>
      </c>
      <c r="U31" s="304">
        <f t="shared" si="20"/>
        <v>2.5859390686439028</v>
      </c>
    </row>
    <row r="32" spans="1:21" x14ac:dyDescent="0.25">
      <c r="A32" s="232">
        <v>29</v>
      </c>
      <c r="B32" s="233" t="s">
        <v>163</v>
      </c>
      <c r="C32" s="291">
        <v>13214375</v>
      </c>
      <c r="D32" s="291">
        <f t="shared" ref="D32:L32" si="57">(C32+($C$32*($U$32/100)))</f>
        <v>13597746</v>
      </c>
      <c r="E32" s="291">
        <f t="shared" si="57"/>
        <v>13981117</v>
      </c>
      <c r="F32" s="291">
        <f t="shared" si="57"/>
        <v>14364488</v>
      </c>
      <c r="G32" s="291">
        <f t="shared" si="57"/>
        <v>14747859</v>
      </c>
      <c r="H32" s="291">
        <f t="shared" si="57"/>
        <v>15131230</v>
      </c>
      <c r="I32" s="291">
        <f t="shared" si="57"/>
        <v>15514601</v>
      </c>
      <c r="J32" s="291">
        <f t="shared" si="57"/>
        <v>15897972</v>
      </c>
      <c r="K32" s="291">
        <f t="shared" si="57"/>
        <v>16281343</v>
      </c>
      <c r="L32" s="291">
        <f t="shared" si="57"/>
        <v>16664714</v>
      </c>
      <c r="M32" s="291">
        <v>17048085</v>
      </c>
      <c r="N32" s="291">
        <f t="shared" ref="N32:T32" si="58">(M32+($M$32*($U$32/100)))</f>
        <v>17542678.304226268</v>
      </c>
      <c r="O32" s="291">
        <f t="shared" si="58"/>
        <v>18037271.608452536</v>
      </c>
      <c r="P32" s="291">
        <f t="shared" si="58"/>
        <v>18531864.912678804</v>
      </c>
      <c r="Q32" s="291">
        <f t="shared" si="58"/>
        <v>19026458.216905072</v>
      </c>
      <c r="R32" s="291">
        <f t="shared" si="58"/>
        <v>19521051.52113134</v>
      </c>
      <c r="S32" s="291">
        <f t="shared" si="58"/>
        <v>20015644.825357608</v>
      </c>
      <c r="T32" s="291">
        <f t="shared" si="58"/>
        <v>20510238.129583877</v>
      </c>
      <c r="U32" s="304">
        <f t="shared" si="20"/>
        <v>2.9011663434706523</v>
      </c>
    </row>
    <row r="33" spans="1:21" x14ac:dyDescent="0.25">
      <c r="A33" s="232">
        <v>30</v>
      </c>
      <c r="B33" s="233" t="s">
        <v>164</v>
      </c>
      <c r="C33" s="291">
        <v>59870</v>
      </c>
      <c r="D33" s="291">
        <f t="shared" ref="D33:L33" si="59">(C33+($C$33*($U$33/100)))</f>
        <v>69240.800000000003</v>
      </c>
      <c r="E33" s="291">
        <f t="shared" si="59"/>
        <v>78611.600000000006</v>
      </c>
      <c r="F33" s="291">
        <f t="shared" si="59"/>
        <v>87982.400000000009</v>
      </c>
      <c r="G33" s="291">
        <f t="shared" si="59"/>
        <v>97353.200000000012</v>
      </c>
      <c r="H33" s="291">
        <f t="shared" si="59"/>
        <v>106724.00000000001</v>
      </c>
      <c r="I33" s="291">
        <f t="shared" si="59"/>
        <v>116094.80000000002</v>
      </c>
      <c r="J33" s="291">
        <f t="shared" si="59"/>
        <v>125465.60000000002</v>
      </c>
      <c r="K33" s="291">
        <f t="shared" si="59"/>
        <v>134836.40000000002</v>
      </c>
      <c r="L33" s="291">
        <f t="shared" si="59"/>
        <v>144207.20000000001</v>
      </c>
      <c r="M33" s="291">
        <v>153578</v>
      </c>
      <c r="N33" s="291">
        <f t="shared" ref="N33:T33" si="60">(M33+($M$33*($U$33/100)))</f>
        <v>177615.89414397863</v>
      </c>
      <c r="O33" s="291">
        <f t="shared" si="60"/>
        <v>201653.78828795726</v>
      </c>
      <c r="P33" s="291">
        <f t="shared" si="60"/>
        <v>225691.68243193589</v>
      </c>
      <c r="Q33" s="291">
        <f t="shared" si="60"/>
        <v>249729.57657591451</v>
      </c>
      <c r="R33" s="291">
        <f t="shared" si="60"/>
        <v>273767.47071989311</v>
      </c>
      <c r="S33" s="291">
        <f t="shared" si="60"/>
        <v>297805.36486387171</v>
      </c>
      <c r="T33" s="291">
        <f t="shared" si="60"/>
        <v>321843.25900785031</v>
      </c>
      <c r="U33" s="304">
        <f t="shared" si="20"/>
        <v>15.651912477033573</v>
      </c>
    </row>
    <row r="34" spans="1:21" x14ac:dyDescent="0.25">
      <c r="A34" s="232">
        <v>31</v>
      </c>
      <c r="B34" s="233" t="s">
        <v>165</v>
      </c>
      <c r="C34" s="291">
        <v>27483998</v>
      </c>
      <c r="D34" s="291">
        <f t="shared" ref="D34:L34" si="61">(C34+($C$34*($U$34/100)))</f>
        <v>28227342.199999999</v>
      </c>
      <c r="E34" s="291">
        <f t="shared" si="61"/>
        <v>28970686.399999999</v>
      </c>
      <c r="F34" s="291">
        <f t="shared" si="61"/>
        <v>29714030.599999998</v>
      </c>
      <c r="G34" s="291">
        <f t="shared" si="61"/>
        <v>30457374.799999997</v>
      </c>
      <c r="H34" s="291">
        <f t="shared" si="61"/>
        <v>31200718.999999996</v>
      </c>
      <c r="I34" s="291">
        <f t="shared" si="61"/>
        <v>31944063.199999996</v>
      </c>
      <c r="J34" s="291">
        <f t="shared" si="61"/>
        <v>32687407.399999995</v>
      </c>
      <c r="K34" s="291">
        <f t="shared" si="61"/>
        <v>33430751.599999994</v>
      </c>
      <c r="L34" s="291">
        <f t="shared" si="61"/>
        <v>34174095.799999997</v>
      </c>
      <c r="M34" s="291">
        <v>34917440</v>
      </c>
      <c r="N34" s="291">
        <f>(M34+($M$34*($U$34/100)))</f>
        <v>35861832.315224588</v>
      </c>
      <c r="O34" s="291">
        <f>(N34+($M$34*($U$34/100)))</f>
        <v>36806224.630449176</v>
      </c>
      <c r="P34" s="291">
        <f>(O34+($M$34*($U$34/100)))</f>
        <v>37750616.945673764</v>
      </c>
      <c r="Q34" s="291">
        <f>P34+(M34*U34/100)</f>
        <v>38695009.260898352</v>
      </c>
      <c r="R34" s="291">
        <f t="shared" ref="R34:T34" si="62">Q34+(N34*V34/100)</f>
        <v>38695009.260898352</v>
      </c>
      <c r="S34" s="291">
        <f t="shared" si="62"/>
        <v>38695009.260898352</v>
      </c>
      <c r="T34" s="291">
        <f t="shared" si="62"/>
        <v>38695009.260898352</v>
      </c>
      <c r="U34" s="304">
        <f t="shared" si="20"/>
        <v>2.7046436257199553</v>
      </c>
    </row>
    <row r="35" spans="1:21" x14ac:dyDescent="0.25">
      <c r="A35" s="232">
        <v>32</v>
      </c>
      <c r="B35" s="233" t="s">
        <v>195</v>
      </c>
      <c r="C35" s="291"/>
      <c r="D35" s="291"/>
      <c r="E35" s="291"/>
      <c r="F35" s="291"/>
      <c r="G35" s="291"/>
      <c r="H35" s="291"/>
      <c r="I35" s="291"/>
      <c r="J35" s="291"/>
      <c r="K35" s="291"/>
      <c r="L35" s="291"/>
      <c r="M35" s="291"/>
      <c r="N35" s="291"/>
      <c r="O35" s="292"/>
      <c r="P35" s="291">
        <f>D50</f>
        <v>15164951.929400001</v>
      </c>
      <c r="Q35" s="291">
        <f>E50</f>
        <v>15683714.2392</v>
      </c>
      <c r="R35" s="291">
        <f t="shared" ref="R35:T35" si="63">F50</f>
        <v>16202476.548999999</v>
      </c>
      <c r="S35" s="291">
        <f t="shared" si="63"/>
        <v>16721238.8588</v>
      </c>
      <c r="T35" s="291">
        <f t="shared" si="63"/>
        <v>17240001.1686</v>
      </c>
      <c r="U35" s="423">
        <f>I50</f>
        <v>3.8119999999999998</v>
      </c>
    </row>
    <row r="36" spans="1:21" x14ac:dyDescent="0.25">
      <c r="A36" s="232">
        <v>33</v>
      </c>
      <c r="B36" s="233" t="s">
        <v>167</v>
      </c>
      <c r="C36" s="291">
        <v>545750</v>
      </c>
      <c r="D36" s="291">
        <f t="shared" ref="D36:L36" si="64">(C36+($C$36*($U$36/100)))</f>
        <v>587320.30000000005</v>
      </c>
      <c r="E36" s="291">
        <f t="shared" si="64"/>
        <v>628890.60000000009</v>
      </c>
      <c r="F36" s="291">
        <f t="shared" si="64"/>
        <v>670460.90000000014</v>
      </c>
      <c r="G36" s="291">
        <f t="shared" si="64"/>
        <v>712031.20000000019</v>
      </c>
      <c r="H36" s="291">
        <f t="shared" si="64"/>
        <v>753601.50000000023</v>
      </c>
      <c r="I36" s="291">
        <f t="shared" si="64"/>
        <v>795171.80000000028</v>
      </c>
      <c r="J36" s="291">
        <f t="shared" si="64"/>
        <v>836742.10000000033</v>
      </c>
      <c r="K36" s="291">
        <f t="shared" si="64"/>
        <v>878312.40000000037</v>
      </c>
      <c r="L36" s="291">
        <f t="shared" si="64"/>
        <v>919882.70000000042</v>
      </c>
      <c r="M36" s="291">
        <v>961453</v>
      </c>
      <c r="N36" s="291">
        <f t="shared" ref="N36:T36" si="65">(M36+($M$36*($U$36/100)))</f>
        <v>1034687.7955032524</v>
      </c>
      <c r="O36" s="291">
        <f t="shared" si="65"/>
        <v>1107922.5910065048</v>
      </c>
      <c r="P36" s="291">
        <f t="shared" si="65"/>
        <v>1181157.3865097573</v>
      </c>
      <c r="Q36" s="291">
        <f t="shared" si="65"/>
        <v>1254392.1820130097</v>
      </c>
      <c r="R36" s="291">
        <f t="shared" si="65"/>
        <v>1327626.9775162621</v>
      </c>
      <c r="S36" s="291">
        <f t="shared" si="65"/>
        <v>1400861.7730195145</v>
      </c>
      <c r="T36" s="291">
        <f t="shared" si="65"/>
        <v>1474096.5685227669</v>
      </c>
      <c r="U36" s="304">
        <f>(((M36-C36)/C36)*100)/10</f>
        <v>7.6170957398076045</v>
      </c>
    </row>
    <row r="37" spans="1:21" x14ac:dyDescent="0.25">
      <c r="A37" s="232">
        <v>34</v>
      </c>
      <c r="B37" s="233" t="s">
        <v>168</v>
      </c>
      <c r="C37" s="291">
        <v>34539582</v>
      </c>
      <c r="D37" s="291">
        <f t="shared" ref="D37:L37" si="66">(C37+($C$37*($U$37/100)))</f>
        <v>35535130.100000001</v>
      </c>
      <c r="E37" s="291">
        <f t="shared" si="66"/>
        <v>36530678.200000003</v>
      </c>
      <c r="F37" s="291">
        <f t="shared" si="66"/>
        <v>37526226.300000004</v>
      </c>
      <c r="G37" s="291">
        <f t="shared" si="66"/>
        <v>38521774.400000006</v>
      </c>
      <c r="H37" s="291">
        <f t="shared" si="66"/>
        <v>39517322.500000007</v>
      </c>
      <c r="I37" s="291">
        <f t="shared" si="66"/>
        <v>40512870.600000009</v>
      </c>
      <c r="J37" s="291">
        <f t="shared" si="66"/>
        <v>41508418.70000001</v>
      </c>
      <c r="K37" s="291">
        <f t="shared" si="66"/>
        <v>42503966.800000012</v>
      </c>
      <c r="L37" s="291">
        <f t="shared" si="66"/>
        <v>43499514.900000013</v>
      </c>
      <c r="M37" s="291">
        <v>44495063</v>
      </c>
      <c r="N37" s="291">
        <f t="shared" ref="N37:T37" si="67">(M37+($M$37*($U$37/100)))</f>
        <v>45777561.885743037</v>
      </c>
      <c r="O37" s="291">
        <f t="shared" si="67"/>
        <v>47060060.771486074</v>
      </c>
      <c r="P37" s="291">
        <f t="shared" si="67"/>
        <v>48342559.657229111</v>
      </c>
      <c r="Q37" s="291">
        <f t="shared" si="67"/>
        <v>49625058.542972147</v>
      </c>
      <c r="R37" s="291">
        <f t="shared" si="67"/>
        <v>50907557.428715184</v>
      </c>
      <c r="S37" s="291">
        <f t="shared" si="67"/>
        <v>52190056.314458221</v>
      </c>
      <c r="T37" s="291">
        <f t="shared" si="67"/>
        <v>53472555.200201258</v>
      </c>
      <c r="U37" s="304">
        <f>(((M37-C37)/C37)*100)/10</f>
        <v>2.8823397457444622</v>
      </c>
    </row>
    <row r="38" spans="1:21" x14ac:dyDescent="0.25">
      <c r="A38" s="232">
        <v>35</v>
      </c>
      <c r="B38" s="233" t="s">
        <v>196</v>
      </c>
      <c r="C38" s="291">
        <v>2179074</v>
      </c>
      <c r="D38" s="291">
        <f t="shared" ref="D38:L38" si="68">(C38+($C$38*($U$38/100)))</f>
        <v>2266100.4</v>
      </c>
      <c r="E38" s="291">
        <f t="shared" si="68"/>
        <v>2353126.7999999998</v>
      </c>
      <c r="F38" s="291">
        <f t="shared" si="68"/>
        <v>2440153.1999999997</v>
      </c>
      <c r="G38" s="291">
        <f t="shared" si="68"/>
        <v>2527179.5999999996</v>
      </c>
      <c r="H38" s="291">
        <f t="shared" si="68"/>
        <v>2614205.9999999995</v>
      </c>
      <c r="I38" s="291">
        <f t="shared" si="68"/>
        <v>2701232.3999999994</v>
      </c>
      <c r="J38" s="291">
        <f t="shared" si="68"/>
        <v>2788258.7999999993</v>
      </c>
      <c r="K38" s="291">
        <f t="shared" si="68"/>
        <v>2875285.1999999993</v>
      </c>
      <c r="L38" s="291">
        <f t="shared" si="68"/>
        <v>2962311.5999999992</v>
      </c>
      <c r="M38" s="291">
        <v>3049338</v>
      </c>
      <c r="N38" s="291">
        <f t="shared" ref="N38:T38" si="69">(M38+($M$38*($U$38/100)))</f>
        <v>3171120.4215805428</v>
      </c>
      <c r="O38" s="291">
        <f t="shared" si="69"/>
        <v>3292902.8431610856</v>
      </c>
      <c r="P38" s="291">
        <f t="shared" si="69"/>
        <v>3414685.2647416284</v>
      </c>
      <c r="Q38" s="291">
        <f t="shared" si="69"/>
        <v>3536467.6863221712</v>
      </c>
      <c r="R38" s="291">
        <f t="shared" si="69"/>
        <v>3658250.1079027141</v>
      </c>
      <c r="S38" s="291">
        <f t="shared" si="69"/>
        <v>3780032.5294832569</v>
      </c>
      <c r="T38" s="291">
        <f t="shared" si="69"/>
        <v>3901814.9510637997</v>
      </c>
      <c r="U38" s="304">
        <f>(((M38-C38)/C38)*100)/10</f>
        <v>3.993733117828949</v>
      </c>
    </row>
    <row r="39" spans="1:21" x14ac:dyDescent="0.25">
      <c r="A39" s="232">
        <v>36</v>
      </c>
      <c r="B39" s="233" t="s">
        <v>170</v>
      </c>
      <c r="C39" s="291">
        <v>22427251</v>
      </c>
      <c r="D39" s="291">
        <f t="shared" ref="D39:L39" si="70">(C39+($C$39*($U$39/100)))</f>
        <v>23093826.100000001</v>
      </c>
      <c r="E39" s="291">
        <f t="shared" si="70"/>
        <v>23760401.200000003</v>
      </c>
      <c r="F39" s="291">
        <f t="shared" si="70"/>
        <v>24426976.300000004</v>
      </c>
      <c r="G39" s="291">
        <f t="shared" si="70"/>
        <v>25093551.400000006</v>
      </c>
      <c r="H39" s="291">
        <f t="shared" si="70"/>
        <v>25760126.500000007</v>
      </c>
      <c r="I39" s="291">
        <f t="shared" si="70"/>
        <v>26426701.600000009</v>
      </c>
      <c r="J39" s="291">
        <f t="shared" si="70"/>
        <v>27093276.70000001</v>
      </c>
      <c r="K39" s="291">
        <f t="shared" si="70"/>
        <v>27759851.800000012</v>
      </c>
      <c r="L39" s="291">
        <f t="shared" si="70"/>
        <v>28426426.900000013</v>
      </c>
      <c r="M39" s="291">
        <v>29093002</v>
      </c>
      <c r="N39" s="291">
        <f t="shared" ref="N39:T39" si="71">(M39+($M$39*($U$39/100)))</f>
        <v>29957694.27626026</v>
      </c>
      <c r="O39" s="291">
        <f t="shared" si="71"/>
        <v>30822386.552520521</v>
      </c>
      <c r="P39" s="291">
        <f t="shared" si="71"/>
        <v>31687078.828780781</v>
      </c>
      <c r="Q39" s="291">
        <f t="shared" si="71"/>
        <v>32551771.105041042</v>
      </c>
      <c r="R39" s="291">
        <f t="shared" si="71"/>
        <v>33416463.381301302</v>
      </c>
      <c r="S39" s="291">
        <f t="shared" si="71"/>
        <v>34281155.657561563</v>
      </c>
      <c r="T39" s="291">
        <f t="shared" si="71"/>
        <v>35145847.93382182</v>
      </c>
      <c r="U39" s="304">
        <f>(((M39-C39)/C39)*100)/10</f>
        <v>2.972165870886271</v>
      </c>
    </row>
    <row r="40" spans="1:21" x14ac:dyDescent="0.25">
      <c r="C40" s="293"/>
      <c r="D40" s="293"/>
      <c r="E40" s="293"/>
      <c r="F40" s="293"/>
      <c r="G40" s="293"/>
      <c r="H40" s="293"/>
      <c r="I40" s="293"/>
      <c r="J40" s="293"/>
      <c r="K40" s="293"/>
      <c r="L40" s="293"/>
      <c r="M40" s="293"/>
      <c r="N40" s="293"/>
      <c r="O40" s="293"/>
      <c r="P40" s="293"/>
      <c r="Q40" s="293"/>
      <c r="R40" s="293"/>
      <c r="S40" s="293"/>
      <c r="T40" s="293"/>
    </row>
    <row r="42" spans="1:21" x14ac:dyDescent="0.25">
      <c r="B42" s="592" t="s">
        <v>326</v>
      </c>
      <c r="C42" s="589"/>
      <c r="D42" s="589"/>
      <c r="E42" s="589"/>
    </row>
    <row r="43" spans="1:21" ht="75.75" customHeight="1" x14ac:dyDescent="0.25">
      <c r="B43" s="593" t="s">
        <v>448</v>
      </c>
      <c r="C43" s="589"/>
      <c r="D43" s="589"/>
      <c r="E43" s="589"/>
    </row>
    <row r="44" spans="1:21" ht="41.25" customHeight="1" x14ac:dyDescent="0.25">
      <c r="B44" s="595" t="s">
        <v>430</v>
      </c>
      <c r="C44" s="596"/>
      <c r="D44" s="596"/>
      <c r="E44" s="596"/>
      <c r="F44" s="596"/>
      <c r="G44" s="596"/>
    </row>
    <row r="47" spans="1:21" x14ac:dyDescent="0.25">
      <c r="B47" s="429" t="s">
        <v>431</v>
      </c>
      <c r="C47" s="430"/>
      <c r="D47" s="430"/>
      <c r="E47" s="430"/>
      <c r="F47" s="431"/>
    </row>
    <row r="48" spans="1:21" ht="69" x14ac:dyDescent="0.25">
      <c r="B48" s="432" t="s">
        <v>418</v>
      </c>
      <c r="C48" s="432">
        <v>2011</v>
      </c>
      <c r="D48" s="432">
        <v>2014</v>
      </c>
      <c r="E48" s="432">
        <v>2015</v>
      </c>
      <c r="F48" s="432">
        <v>2016</v>
      </c>
      <c r="G48" s="432">
        <v>2017</v>
      </c>
      <c r="H48" s="432">
        <v>2018</v>
      </c>
      <c r="I48" s="432" t="s">
        <v>419</v>
      </c>
    </row>
    <row r="49" spans="2:9" x14ac:dyDescent="0.25">
      <c r="B49" s="405" t="s">
        <v>136</v>
      </c>
      <c r="C49" s="387">
        <v>14610410</v>
      </c>
      <c r="D49" s="434">
        <f>C49+(C49*I49*3/100)</f>
        <v>16183816.291676924</v>
      </c>
      <c r="E49" s="435">
        <f>D49+(D49*I49/100)</f>
        <v>16764765.500190305</v>
      </c>
      <c r="F49" s="435">
        <f>E49+(C49*I49/100)</f>
        <v>17289234.264082611</v>
      </c>
      <c r="G49" s="435">
        <f>F49+(C49*I49/100)</f>
        <v>17813703.027974918</v>
      </c>
      <c r="H49" s="435">
        <f>G49+(C49*I49/100)</f>
        <v>18338171.791867226</v>
      </c>
      <c r="I49" s="435">
        <f>C67</f>
        <v>3.589692307692308</v>
      </c>
    </row>
    <row r="50" spans="2:9" x14ac:dyDescent="0.25">
      <c r="B50" s="405" t="s">
        <v>166</v>
      </c>
      <c r="C50" s="406">
        <v>13608665</v>
      </c>
      <c r="D50" s="434">
        <f>C50+(C50*I50*3/100)</f>
        <v>15164951.929400001</v>
      </c>
      <c r="E50" s="435">
        <f>C50+(C50*I50*4/100)</f>
        <v>15683714.2392</v>
      </c>
      <c r="F50" s="435">
        <f>C50+(C50*I50*5/100)</f>
        <v>16202476.548999999</v>
      </c>
      <c r="G50" s="435">
        <f>C50+(C50*I50*6/100)</f>
        <v>16721238.8588</v>
      </c>
      <c r="H50" s="435">
        <f>C50+(C50*I50*7/100)</f>
        <v>17240001.1686</v>
      </c>
      <c r="I50" s="435">
        <f>38.12/10</f>
        <v>3.8119999999999998</v>
      </c>
    </row>
    <row r="51" spans="2:9" x14ac:dyDescent="0.25">
      <c r="B51" s="436"/>
      <c r="C51" s="430"/>
      <c r="D51" s="430"/>
      <c r="E51" s="430"/>
      <c r="F51" s="437"/>
    </row>
    <row r="52" spans="2:9" x14ac:dyDescent="0.25">
      <c r="B52" s="436"/>
      <c r="C52" s="430"/>
      <c r="D52" s="430"/>
      <c r="E52" s="430"/>
      <c r="F52" s="437"/>
    </row>
    <row r="53" spans="2:9" ht="27.6" x14ac:dyDescent="0.25">
      <c r="B53" s="432" t="s">
        <v>420</v>
      </c>
      <c r="C53" s="432" t="s">
        <v>414</v>
      </c>
      <c r="D53" s="430"/>
      <c r="E53" s="430"/>
      <c r="F53" s="438"/>
    </row>
    <row r="54" spans="2:9" x14ac:dyDescent="0.25">
      <c r="B54" s="439" t="s">
        <v>401</v>
      </c>
      <c r="C54" s="407">
        <v>33.090000000000003</v>
      </c>
      <c r="D54" s="430"/>
      <c r="E54" s="430"/>
      <c r="F54" s="437"/>
    </row>
    <row r="55" spans="2:9" x14ac:dyDescent="0.25">
      <c r="B55" s="439" t="s">
        <v>402</v>
      </c>
      <c r="C55" s="407">
        <v>38.25</v>
      </c>
      <c r="D55" s="430"/>
      <c r="E55" s="430"/>
      <c r="F55" s="440"/>
    </row>
    <row r="56" spans="2:9" x14ac:dyDescent="0.25">
      <c r="B56" s="439" t="s">
        <v>403</v>
      </c>
      <c r="C56" s="407">
        <v>67.37</v>
      </c>
      <c r="D56" s="430"/>
      <c r="E56" s="430"/>
      <c r="F56" s="440"/>
    </row>
    <row r="57" spans="2:9" x14ac:dyDescent="0.25">
      <c r="B57" s="439" t="s">
        <v>404</v>
      </c>
      <c r="C57" s="407">
        <v>28.85</v>
      </c>
      <c r="D57" s="430"/>
      <c r="E57" s="430"/>
      <c r="F57" s="441"/>
    </row>
    <row r="58" spans="2:9" x14ac:dyDescent="0.25">
      <c r="B58" s="439" t="s">
        <v>405</v>
      </c>
      <c r="C58" s="407">
        <v>51.52</v>
      </c>
      <c r="D58" s="430"/>
      <c r="E58" s="430"/>
      <c r="F58" s="440"/>
    </row>
    <row r="59" spans="2:9" x14ac:dyDescent="0.25">
      <c r="B59" s="439" t="s">
        <v>406</v>
      </c>
      <c r="C59" s="407">
        <v>43.95</v>
      </c>
      <c r="D59" s="430"/>
      <c r="E59" s="430"/>
      <c r="F59" s="440"/>
    </row>
    <row r="60" spans="2:9" x14ac:dyDescent="0.25">
      <c r="B60" s="439" t="s">
        <v>407</v>
      </c>
      <c r="C60" s="407">
        <v>39.909999999999997</v>
      </c>
      <c r="D60" s="430"/>
      <c r="E60" s="430"/>
      <c r="F60" s="430"/>
    </row>
    <row r="61" spans="2:9" x14ac:dyDescent="0.25">
      <c r="B61" s="439" t="s">
        <v>408</v>
      </c>
      <c r="C61" s="407">
        <v>24.73</v>
      </c>
      <c r="D61" s="430"/>
      <c r="E61" s="430"/>
      <c r="F61" s="430"/>
    </row>
    <row r="62" spans="2:9" x14ac:dyDescent="0.25">
      <c r="B62" s="439" t="s">
        <v>409</v>
      </c>
      <c r="C62" s="407">
        <v>14.13</v>
      </c>
      <c r="D62" s="430"/>
      <c r="E62" s="430"/>
      <c r="F62" s="430"/>
    </row>
    <row r="63" spans="2:9" x14ac:dyDescent="0.25">
      <c r="B63" s="439" t="s">
        <v>410</v>
      </c>
      <c r="C63" s="407">
        <v>18.920000000000002</v>
      </c>
      <c r="D63" s="430"/>
      <c r="E63" s="430"/>
      <c r="F63" s="430"/>
    </row>
    <row r="64" spans="2:9" x14ac:dyDescent="0.25">
      <c r="B64" s="439" t="s">
        <v>411</v>
      </c>
      <c r="C64" s="407">
        <v>7.68</v>
      </c>
      <c r="D64" s="430"/>
      <c r="E64" s="430"/>
      <c r="F64" s="430"/>
    </row>
    <row r="65" spans="2:6" x14ac:dyDescent="0.25">
      <c r="B65" s="439" t="s">
        <v>412</v>
      </c>
      <c r="C65" s="407">
        <v>41.67</v>
      </c>
      <c r="D65" s="430"/>
      <c r="E65" s="430"/>
      <c r="F65" s="430"/>
    </row>
    <row r="66" spans="2:6" x14ac:dyDescent="0.25">
      <c r="B66" s="439" t="s">
        <v>413</v>
      </c>
      <c r="C66" s="407">
        <v>56.59</v>
      </c>
      <c r="D66" s="430"/>
      <c r="E66" s="430"/>
      <c r="F66" s="430"/>
    </row>
    <row r="67" spans="2:6" x14ac:dyDescent="0.25">
      <c r="B67" s="426" t="s">
        <v>416</v>
      </c>
      <c r="C67" s="427">
        <f>AVERAGE(C54:C66)/10</f>
        <v>3.589692307692308</v>
      </c>
      <c r="D67" s="430"/>
      <c r="E67" s="430"/>
      <c r="F67" s="430"/>
    </row>
    <row r="68" spans="2:6" x14ac:dyDescent="0.25">
      <c r="B68" s="436"/>
      <c r="C68" s="430"/>
      <c r="D68" s="430"/>
      <c r="E68" s="430"/>
      <c r="F68" s="430"/>
    </row>
    <row r="69" spans="2:6" x14ac:dyDescent="0.25">
      <c r="B69" s="436"/>
      <c r="C69" s="430"/>
      <c r="D69" s="430"/>
      <c r="E69" s="430"/>
      <c r="F69" s="430"/>
    </row>
    <row r="70" spans="2:6" x14ac:dyDescent="0.25">
      <c r="B70" s="429" t="s">
        <v>421</v>
      </c>
      <c r="C70" s="430"/>
      <c r="D70" s="430"/>
      <c r="E70" s="430"/>
      <c r="F70" s="430"/>
    </row>
    <row r="71" spans="2:6" x14ac:dyDescent="0.25">
      <c r="B71" s="436" t="s">
        <v>422</v>
      </c>
      <c r="C71" s="430"/>
      <c r="D71" s="430"/>
      <c r="E71" s="430"/>
      <c r="F71" s="430"/>
    </row>
    <row r="72" spans="2:6" x14ac:dyDescent="0.25">
      <c r="B72" s="436" t="s">
        <v>423</v>
      </c>
      <c r="C72" s="430"/>
      <c r="D72" s="430"/>
      <c r="E72" s="430"/>
      <c r="F72" s="430"/>
    </row>
    <row r="73" spans="2:6" x14ac:dyDescent="0.25">
      <c r="B73" s="429" t="s">
        <v>424</v>
      </c>
      <c r="C73" s="430"/>
      <c r="D73" s="430"/>
      <c r="E73" s="430"/>
      <c r="F73" s="430"/>
    </row>
    <row r="74" spans="2:6" ht="43.5" customHeight="1" x14ac:dyDescent="0.25">
      <c r="B74" s="591" t="s">
        <v>428</v>
      </c>
      <c r="C74" s="594"/>
      <c r="D74" s="594"/>
      <c r="E74" s="594"/>
      <c r="F74" s="594"/>
    </row>
    <row r="75" spans="2:6" ht="53.25" customHeight="1" x14ac:dyDescent="0.25">
      <c r="B75" s="591" t="s">
        <v>429</v>
      </c>
      <c r="C75" s="594"/>
      <c r="D75" s="594"/>
      <c r="E75" s="594"/>
      <c r="F75" s="594"/>
    </row>
  </sheetData>
  <mergeCells count="5">
    <mergeCell ref="B42:E42"/>
    <mergeCell ref="B43:E43"/>
    <mergeCell ref="B74:F74"/>
    <mergeCell ref="B75:F75"/>
    <mergeCell ref="B44:G44"/>
  </mergeCells>
  <pageMargins left="0.7" right="0.7" top="0.75" bottom="0.75" header="0.3" footer="0.3"/>
  <pageSetup orientation="portrait" r:id="rId1"/>
  <ignoredErrors>
    <ignoredError sqref="N11" formula="1"/>
  </ignoredError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49">
    <tabColor rgb="FFFFC000"/>
    <pageSetUpPr fitToPage="1"/>
  </sheetPr>
  <dimension ref="A1:X48"/>
  <sheetViews>
    <sheetView topLeftCell="H1" zoomScale="70" zoomScaleNormal="70" zoomScalePageLayoutView="80" workbookViewId="0">
      <selection activeCell="N2" sqref="N2:P2"/>
    </sheetView>
  </sheetViews>
  <sheetFormatPr defaultColWidth="8.6640625" defaultRowHeight="15.6" x14ac:dyDescent="0.3"/>
  <cols>
    <col min="1" max="1" width="45.44140625" style="353" customWidth="1"/>
    <col min="2" max="4" width="19.6640625" style="122" customWidth="1"/>
    <col min="5" max="5" width="25.6640625" style="57" customWidth="1"/>
    <col min="6" max="6" width="24.33203125" style="57" customWidth="1"/>
    <col min="7" max="7" width="23" style="57" customWidth="1"/>
    <col min="8" max="8" width="22.33203125" style="57" customWidth="1"/>
    <col min="9" max="9" width="21.6640625" style="57" customWidth="1"/>
    <col min="10" max="10" width="21.33203125" style="57" customWidth="1"/>
    <col min="11" max="11" width="21.44140625" style="57" customWidth="1"/>
    <col min="12" max="12" width="20.6640625" style="57" customWidth="1"/>
    <col min="13" max="13" width="21.6640625" style="57" customWidth="1"/>
    <col min="14" max="14" width="21.33203125" style="57" customWidth="1"/>
    <col min="15" max="15" width="22" style="57" customWidth="1"/>
    <col min="16" max="16" width="21.44140625" style="57" customWidth="1"/>
    <col min="17" max="191" width="8.6640625" style="57"/>
    <col min="192" max="192" width="43.44140625" style="57" customWidth="1"/>
    <col min="193" max="199" width="18.6640625" style="57" customWidth="1"/>
    <col min="200" max="200" width="15.44140625" style="57" customWidth="1"/>
    <col min="201" max="201" width="12.33203125" style="57" customWidth="1"/>
    <col min="202" max="202" width="14.33203125" style="57" customWidth="1"/>
    <col min="203" max="203" width="12.33203125" style="57" customWidth="1"/>
    <col min="204" max="204" width="12.6640625" style="57" customWidth="1"/>
    <col min="205" max="206" width="12.44140625" style="57" customWidth="1"/>
    <col min="207" max="207" width="12.33203125" style="57" customWidth="1"/>
    <col min="208" max="213" width="11.44140625" style="57" bestFit="1" customWidth="1"/>
    <col min="214" max="214" width="13.6640625" style="57" bestFit="1" customWidth="1"/>
    <col min="215" max="219" width="11.44140625" style="57" bestFit="1" customWidth="1"/>
    <col min="220" max="220" width="11.6640625" style="57" customWidth="1"/>
    <col min="221" max="221" width="13.44140625" style="57" bestFit="1" customWidth="1"/>
    <col min="222" max="223" width="11.44140625" style="57" bestFit="1" customWidth="1"/>
    <col min="224" max="224" width="13.6640625" style="57" bestFit="1" customWidth="1"/>
    <col min="225" max="230" width="11.44140625" style="57" bestFit="1" customWidth="1"/>
    <col min="231" max="233" width="11.33203125" style="57" bestFit="1" customWidth="1"/>
    <col min="234" max="234" width="13.6640625" style="57" bestFit="1" customWidth="1"/>
    <col min="235" max="239" width="11.33203125" style="57" bestFit="1" customWidth="1"/>
    <col min="240" max="240" width="13.44140625" style="57" customWidth="1"/>
    <col min="241" max="241" width="11.33203125" style="57" bestFit="1" customWidth="1"/>
    <col min="242" max="242" width="15.33203125" style="57" customWidth="1"/>
    <col min="243" max="243" width="13.33203125" style="57" customWidth="1"/>
    <col min="244" max="244" width="15.6640625" style="57" customWidth="1"/>
    <col min="245" max="245" width="14.6640625" style="57" customWidth="1"/>
    <col min="246" max="246" width="19.33203125" style="57" customWidth="1"/>
    <col min="247" max="247" width="14" style="57" customWidth="1"/>
    <col min="248" max="248" width="15.6640625" style="57" customWidth="1"/>
    <col min="249" max="249" width="17" style="57" customWidth="1"/>
    <col min="250" max="250" width="16.33203125" style="57" customWidth="1"/>
    <col min="251" max="251" width="17.33203125" style="57" customWidth="1"/>
    <col min="252" max="253" width="8.6640625" style="57"/>
    <col min="254" max="254" width="13.6640625" style="57" bestFit="1" customWidth="1"/>
    <col min="255" max="16384" width="8.6640625" style="57"/>
  </cols>
  <sheetData>
    <row r="1" spans="1:24" x14ac:dyDescent="0.3">
      <c r="A1" s="325"/>
      <c r="B1" s="56"/>
      <c r="C1" s="56"/>
      <c r="D1" s="56"/>
      <c r="E1" s="55"/>
      <c r="F1" s="55"/>
      <c r="G1" s="55"/>
      <c r="H1" s="326"/>
      <c r="I1" s="327"/>
      <c r="J1" s="55"/>
    </row>
    <row r="2" spans="1:24" s="63" customFormat="1" x14ac:dyDescent="0.3">
      <c r="A2" s="297" t="s">
        <v>44</v>
      </c>
      <c r="B2" s="59" t="s">
        <v>159</v>
      </c>
      <c r="C2" s="60">
        <v>2005</v>
      </c>
      <c r="D2" s="60">
        <v>2006</v>
      </c>
      <c r="E2" s="60">
        <v>2007</v>
      </c>
      <c r="F2" s="60">
        <v>2008</v>
      </c>
      <c r="G2" s="60">
        <v>2009</v>
      </c>
      <c r="H2" s="60">
        <v>2010</v>
      </c>
      <c r="I2" s="60">
        <v>2011</v>
      </c>
      <c r="J2" s="60">
        <v>2012</v>
      </c>
      <c r="K2" s="60">
        <v>2013</v>
      </c>
      <c r="L2" s="60">
        <v>2014</v>
      </c>
      <c r="M2" s="60">
        <v>2015</v>
      </c>
      <c r="N2" s="60">
        <v>2016</v>
      </c>
      <c r="O2" s="60">
        <v>2017</v>
      </c>
      <c r="P2" s="61">
        <v>2018</v>
      </c>
    </row>
    <row r="3" spans="1:24" s="66" customFormat="1" x14ac:dyDescent="0.3">
      <c r="A3" s="328"/>
      <c r="B3" s="65"/>
      <c r="C3" s="329">
        <f>'Urban population'!G28</f>
        <v>434058.60000000009</v>
      </c>
      <c r="D3" s="329">
        <f>'Urban population'!H28</f>
        <v>456876.50000000012</v>
      </c>
      <c r="E3" s="329">
        <f>'Urban population'!I28</f>
        <v>479694.40000000014</v>
      </c>
      <c r="F3" s="329">
        <f>'Urban population'!J28</f>
        <v>502512.30000000016</v>
      </c>
      <c r="G3" s="329">
        <f>'Urban population'!K28</f>
        <v>525330.20000000019</v>
      </c>
      <c r="H3" s="329">
        <f>'Urban population'!L28</f>
        <v>548148.10000000021</v>
      </c>
      <c r="I3" s="329">
        <f>'Urban population'!M28</f>
        <v>570966</v>
      </c>
      <c r="J3" s="329">
        <f>'Urban population'!N28</f>
        <v>608972.82374594139</v>
      </c>
      <c r="K3" s="329">
        <f>'Urban population'!O28</f>
        <v>646979.64749188279</v>
      </c>
      <c r="L3" s="329">
        <f>'Urban population'!P28</f>
        <v>684986.47123782418</v>
      </c>
      <c r="M3" s="329">
        <f>'Urban population'!Q28</f>
        <v>722993.29498376558</v>
      </c>
      <c r="N3" s="329">
        <f>'Urban population'!R28</f>
        <v>761000.11872970697</v>
      </c>
      <c r="O3" s="329">
        <f>'Urban population'!S28</f>
        <v>799006.94247564836</v>
      </c>
      <c r="P3" s="329">
        <f>'Urban population'!T28</f>
        <v>837013.76622158976</v>
      </c>
      <c r="Q3" s="494"/>
    </row>
    <row r="4" spans="1:24" s="66" customFormat="1" x14ac:dyDescent="0.3">
      <c r="A4" s="331"/>
      <c r="B4" s="69"/>
      <c r="D4" s="69"/>
      <c r="E4" s="67"/>
      <c r="F4" s="67"/>
      <c r="G4" s="67"/>
      <c r="H4" s="67"/>
      <c r="I4" s="67"/>
      <c r="J4" s="332"/>
      <c r="N4" s="380"/>
    </row>
    <row r="5" spans="1:24" s="66" customFormat="1" x14ac:dyDescent="0.3">
      <c r="A5" s="331"/>
      <c r="B5" s="69"/>
      <c r="C5" s="69"/>
      <c r="D5" s="69"/>
      <c r="E5" s="70"/>
      <c r="F5" s="70"/>
      <c r="G5" s="70"/>
      <c r="H5" s="70"/>
      <c r="I5" s="333"/>
      <c r="J5" s="70"/>
      <c r="N5" s="380"/>
    </row>
    <row r="6" spans="1:24" s="66" customFormat="1" x14ac:dyDescent="0.3">
      <c r="A6" s="297" t="s">
        <v>45</v>
      </c>
      <c r="B6" s="59" t="s">
        <v>46</v>
      </c>
      <c r="C6" s="60">
        <v>2005</v>
      </c>
      <c r="D6" s="60">
        <v>2006</v>
      </c>
      <c r="E6" s="60">
        <v>2007</v>
      </c>
      <c r="F6" s="60">
        <v>2008</v>
      </c>
      <c r="G6" s="60">
        <v>2009</v>
      </c>
      <c r="H6" s="60">
        <v>2010</v>
      </c>
      <c r="I6" s="60">
        <v>2011</v>
      </c>
      <c r="J6" s="60">
        <v>2012</v>
      </c>
      <c r="K6" s="60">
        <v>2013</v>
      </c>
      <c r="L6" s="60">
        <v>2014</v>
      </c>
      <c r="M6" s="60">
        <v>2015</v>
      </c>
      <c r="N6" s="60">
        <v>2016</v>
      </c>
      <c r="O6" s="60">
        <v>2017</v>
      </c>
      <c r="P6" s="61">
        <v>2018</v>
      </c>
    </row>
    <row r="7" spans="1:24" s="66" customFormat="1" x14ac:dyDescent="0.3">
      <c r="A7" s="328"/>
      <c r="B7" s="65"/>
      <c r="C7" s="313">
        <f>'Protein intake'!$B$32/1000*365</f>
        <v>26.973500000000001</v>
      </c>
      <c r="D7" s="313">
        <f>'Protein intake'!$B$32/1000*365</f>
        <v>26.973500000000001</v>
      </c>
      <c r="E7" s="313">
        <f>'Protein intake'!$B$32/1000*365</f>
        <v>26.973500000000001</v>
      </c>
      <c r="F7" s="313">
        <f>'Protein intake'!$B$32/1000*365</f>
        <v>26.973500000000001</v>
      </c>
      <c r="G7" s="313">
        <f>'Protein intake'!$F$32/1000*365</f>
        <v>21.4255</v>
      </c>
      <c r="H7" s="313">
        <f>'Protein intake'!$F$32/1000*365</f>
        <v>21.4255</v>
      </c>
      <c r="I7" s="313">
        <f>'Protein intake'!$L$32/1000*365</f>
        <v>20.805</v>
      </c>
      <c r="J7" s="313">
        <f>'Protein intake'!$L$32/1000*365</f>
        <v>20.805</v>
      </c>
      <c r="K7" s="313">
        <f>'Protein intake'!$L$32/1000*365</f>
        <v>20.805</v>
      </c>
      <c r="L7" s="313">
        <f>'Protein intake'!$L$32/1000*365</f>
        <v>20.805</v>
      </c>
      <c r="M7" s="313">
        <f>'Protein intake'!$L$32/1000*365</f>
        <v>20.805</v>
      </c>
      <c r="N7" s="313">
        <f>'Protein intake'!$L$32/1000*365</f>
        <v>20.805</v>
      </c>
      <c r="O7" s="313">
        <f>'Protein intake'!$L$32/1000*365</f>
        <v>20.805</v>
      </c>
      <c r="P7" s="313">
        <f>'Protein intake'!$L$32/1000*365</f>
        <v>20.805</v>
      </c>
      <c r="Q7" s="494"/>
    </row>
    <row r="8" spans="1:24" s="66" customFormat="1" x14ac:dyDescent="0.3">
      <c r="A8" s="331"/>
      <c r="B8" s="69"/>
      <c r="C8" s="335"/>
      <c r="D8" s="69"/>
      <c r="E8" s="75"/>
      <c r="F8" s="75"/>
      <c r="G8" s="75"/>
      <c r="H8" s="75"/>
      <c r="I8" s="75"/>
      <c r="J8" s="75"/>
      <c r="N8" s="380"/>
    </row>
    <row r="9" spans="1:24" s="66" customFormat="1" x14ac:dyDescent="0.3">
      <c r="A9" s="331"/>
      <c r="B9" s="76"/>
      <c r="C9" s="76"/>
      <c r="D9" s="76"/>
      <c r="E9" s="70"/>
      <c r="F9" s="70"/>
      <c r="G9" s="70"/>
      <c r="H9" s="70"/>
      <c r="I9" s="70"/>
      <c r="J9" s="70"/>
      <c r="N9" s="380"/>
    </row>
    <row r="10" spans="1:24" s="63" customFormat="1" ht="30" customHeight="1" x14ac:dyDescent="0.3">
      <c r="A10" s="297" t="s">
        <v>335</v>
      </c>
      <c r="B10" s="59"/>
      <c r="C10" s="60">
        <v>2005</v>
      </c>
      <c r="D10" s="60">
        <v>2006</v>
      </c>
      <c r="E10" s="60">
        <v>2007</v>
      </c>
      <c r="F10" s="60">
        <v>2008</v>
      </c>
      <c r="G10" s="60">
        <v>2009</v>
      </c>
      <c r="H10" s="60">
        <v>2010</v>
      </c>
      <c r="I10" s="60">
        <v>2011</v>
      </c>
      <c r="J10" s="60">
        <v>2012</v>
      </c>
      <c r="K10" s="60">
        <v>2013</v>
      </c>
      <c r="L10" s="60">
        <v>2014</v>
      </c>
      <c r="M10" s="60">
        <v>2015</v>
      </c>
      <c r="N10" s="60">
        <v>2016</v>
      </c>
      <c r="O10" s="60">
        <v>2017</v>
      </c>
      <c r="P10" s="61">
        <v>2018</v>
      </c>
      <c r="Q10" s="66"/>
      <c r="R10" s="66"/>
      <c r="S10" s="66"/>
      <c r="T10" s="66"/>
      <c r="U10" s="66"/>
      <c r="V10" s="66"/>
      <c r="W10" s="66"/>
      <c r="X10" s="66"/>
    </row>
    <row r="11" spans="1:24" ht="15.75" customHeight="1" x14ac:dyDescent="0.3">
      <c r="A11" s="336"/>
      <c r="B11" s="78"/>
      <c r="C11" s="41">
        <v>0.16</v>
      </c>
      <c r="D11" s="41">
        <v>0.16</v>
      </c>
      <c r="E11" s="42">
        <v>0.16</v>
      </c>
      <c r="F11" s="42">
        <v>0.16</v>
      </c>
      <c r="G11" s="42">
        <v>0.16</v>
      </c>
      <c r="H11" s="42">
        <v>0.16</v>
      </c>
      <c r="I11" s="42">
        <v>0.16</v>
      </c>
      <c r="J11" s="42">
        <v>0.16</v>
      </c>
      <c r="K11" s="43">
        <v>0.16</v>
      </c>
      <c r="L11" s="43">
        <v>0.16</v>
      </c>
      <c r="M11" s="43">
        <v>0.16</v>
      </c>
      <c r="N11" s="43">
        <v>0.16</v>
      </c>
      <c r="O11" s="43">
        <v>0.16</v>
      </c>
      <c r="P11" s="43">
        <v>0.16</v>
      </c>
      <c r="Q11" s="494"/>
      <c r="R11" s="66"/>
      <c r="S11" s="66"/>
      <c r="T11" s="66"/>
      <c r="U11" s="66"/>
      <c r="V11" s="66"/>
      <c r="W11" s="66"/>
      <c r="X11" s="66"/>
    </row>
    <row r="12" spans="1:24" ht="15.75" customHeight="1" x14ac:dyDescent="0.3">
      <c r="A12" s="338"/>
      <c r="B12" s="76"/>
      <c r="C12" s="76"/>
      <c r="D12" s="76"/>
      <c r="E12" s="75"/>
      <c r="F12" s="75"/>
      <c r="G12" s="75"/>
      <c r="H12" s="75"/>
      <c r="I12" s="75"/>
      <c r="J12" s="75"/>
      <c r="N12" s="380"/>
      <c r="O12" s="66"/>
      <c r="P12" s="66"/>
      <c r="Q12" s="66"/>
      <c r="R12" s="66"/>
      <c r="S12" s="66"/>
      <c r="T12" s="66"/>
      <c r="U12" s="66"/>
      <c r="V12" s="66"/>
      <c r="W12" s="66"/>
      <c r="X12" s="66"/>
    </row>
    <row r="13" spans="1:24" x14ac:dyDescent="0.3">
      <c r="A13" s="338"/>
      <c r="B13" s="76"/>
      <c r="C13" s="76"/>
      <c r="D13" s="76"/>
      <c r="E13" s="75"/>
      <c r="F13" s="81"/>
      <c r="G13" s="81"/>
      <c r="H13" s="81"/>
      <c r="I13" s="81"/>
      <c r="J13" s="81"/>
      <c r="N13" s="380"/>
      <c r="O13" s="66"/>
      <c r="P13" s="66"/>
      <c r="Q13" s="66"/>
      <c r="R13" s="66"/>
      <c r="S13" s="66"/>
      <c r="T13" s="66"/>
      <c r="U13" s="66"/>
      <c r="V13" s="66"/>
      <c r="W13" s="66"/>
      <c r="X13" s="66"/>
    </row>
    <row r="14" spans="1:24" ht="33.6" x14ac:dyDescent="0.3">
      <c r="A14" s="297" t="s">
        <v>336</v>
      </c>
      <c r="B14" s="59"/>
      <c r="C14" s="60">
        <v>2005</v>
      </c>
      <c r="D14" s="60">
        <v>2006</v>
      </c>
      <c r="E14" s="60">
        <v>2007</v>
      </c>
      <c r="F14" s="60">
        <v>2008</v>
      </c>
      <c r="G14" s="60">
        <v>2009</v>
      </c>
      <c r="H14" s="60">
        <v>2010</v>
      </c>
      <c r="I14" s="60">
        <v>2011</v>
      </c>
      <c r="J14" s="60">
        <v>2012</v>
      </c>
      <c r="K14" s="60">
        <v>2013</v>
      </c>
      <c r="L14" s="60">
        <v>2014</v>
      </c>
      <c r="M14" s="60">
        <v>2015</v>
      </c>
      <c r="N14" s="60">
        <v>2016</v>
      </c>
      <c r="O14" s="60">
        <v>2017</v>
      </c>
      <c r="P14" s="61">
        <v>2018</v>
      </c>
      <c r="Q14" s="66"/>
      <c r="R14" s="66"/>
      <c r="S14" s="66"/>
      <c r="T14" s="66"/>
      <c r="U14" s="66"/>
      <c r="V14" s="66"/>
      <c r="W14" s="66"/>
      <c r="X14" s="66"/>
    </row>
    <row r="15" spans="1:24" ht="15.75" customHeight="1" x14ac:dyDescent="0.3">
      <c r="A15" s="336"/>
      <c r="B15" s="78"/>
      <c r="C15" s="74">
        <v>1.4</v>
      </c>
      <c r="D15" s="74">
        <v>1.4</v>
      </c>
      <c r="E15" s="74">
        <v>1.4</v>
      </c>
      <c r="F15" s="74">
        <v>1.4</v>
      </c>
      <c r="G15" s="74">
        <v>1.4</v>
      </c>
      <c r="H15" s="74">
        <v>1.4</v>
      </c>
      <c r="I15" s="74">
        <v>1.4</v>
      </c>
      <c r="J15" s="74">
        <v>1.4</v>
      </c>
      <c r="K15" s="145">
        <v>1.4</v>
      </c>
      <c r="L15" s="145">
        <v>1.4</v>
      </c>
      <c r="M15" s="145">
        <v>1.4</v>
      </c>
      <c r="N15" s="145">
        <v>1.4</v>
      </c>
      <c r="O15" s="145">
        <v>1.4</v>
      </c>
      <c r="P15" s="145">
        <v>1.4</v>
      </c>
      <c r="Q15" s="494"/>
      <c r="R15" s="66"/>
      <c r="S15" s="66"/>
      <c r="T15" s="66"/>
      <c r="U15" s="66"/>
      <c r="V15" s="66"/>
      <c r="W15" s="66"/>
      <c r="X15" s="66"/>
    </row>
    <row r="16" spans="1:24" ht="15.75" customHeight="1" x14ac:dyDescent="0.3">
      <c r="A16" s="338"/>
      <c r="B16" s="76"/>
      <c r="C16" s="76"/>
      <c r="D16" s="76"/>
      <c r="E16" s="75"/>
      <c r="F16" s="75"/>
      <c r="G16" s="75"/>
      <c r="H16" s="75"/>
      <c r="I16" s="75"/>
      <c r="J16" s="75"/>
      <c r="N16" s="380"/>
      <c r="O16" s="66"/>
      <c r="P16" s="66"/>
      <c r="Q16" s="66"/>
      <c r="R16" s="66"/>
      <c r="S16" s="66"/>
      <c r="T16" s="66"/>
      <c r="U16" s="66"/>
      <c r="V16" s="66"/>
      <c r="W16" s="66"/>
      <c r="X16" s="66"/>
    </row>
    <row r="17" spans="1:17" x14ac:dyDescent="0.3">
      <c r="A17" s="338"/>
      <c r="B17" s="76"/>
      <c r="C17" s="76"/>
      <c r="D17" s="76"/>
      <c r="E17" s="82"/>
      <c r="F17" s="82"/>
      <c r="G17" s="82"/>
      <c r="H17" s="82"/>
      <c r="I17" s="82"/>
      <c r="J17" s="82"/>
      <c r="N17" s="55"/>
    </row>
    <row r="18" spans="1:17" s="63" customFormat="1" ht="51.6" x14ac:dyDescent="0.3">
      <c r="A18" s="297" t="s">
        <v>337</v>
      </c>
      <c r="B18" s="59"/>
      <c r="C18" s="60">
        <v>2005</v>
      </c>
      <c r="D18" s="60">
        <v>2006</v>
      </c>
      <c r="E18" s="60">
        <v>2007</v>
      </c>
      <c r="F18" s="60">
        <v>2008</v>
      </c>
      <c r="G18" s="60">
        <v>2009</v>
      </c>
      <c r="H18" s="60">
        <v>2010</v>
      </c>
      <c r="I18" s="60">
        <v>2011</v>
      </c>
      <c r="J18" s="60">
        <v>2012</v>
      </c>
      <c r="K18" s="60">
        <v>2013</v>
      </c>
      <c r="L18" s="60">
        <v>2014</v>
      </c>
      <c r="M18" s="60">
        <v>2015</v>
      </c>
      <c r="N18" s="60">
        <v>2016</v>
      </c>
      <c r="O18" s="60">
        <v>2017</v>
      </c>
      <c r="P18" s="61">
        <v>2018</v>
      </c>
    </row>
    <row r="19" spans="1:17" x14ac:dyDescent="0.3">
      <c r="A19" s="336"/>
      <c r="B19" s="78"/>
      <c r="C19" s="41">
        <v>1.25</v>
      </c>
      <c r="D19" s="41">
        <v>1.25</v>
      </c>
      <c r="E19" s="42">
        <v>1.25</v>
      </c>
      <c r="F19" s="42">
        <v>1.25</v>
      </c>
      <c r="G19" s="42">
        <v>1.25</v>
      </c>
      <c r="H19" s="42">
        <v>1.25</v>
      </c>
      <c r="I19" s="42">
        <v>1.25</v>
      </c>
      <c r="J19" s="42">
        <v>1.25</v>
      </c>
      <c r="K19" s="43">
        <v>1.25</v>
      </c>
      <c r="L19" s="43">
        <v>1.25</v>
      </c>
      <c r="M19" s="43">
        <v>1.25</v>
      </c>
      <c r="N19" s="43">
        <v>1.25</v>
      </c>
      <c r="O19" s="43">
        <v>1.25</v>
      </c>
      <c r="P19" s="43">
        <v>1.25</v>
      </c>
      <c r="Q19" s="466"/>
    </row>
    <row r="20" spans="1:17" x14ac:dyDescent="0.3">
      <c r="A20" s="338"/>
      <c r="B20" s="76"/>
      <c r="C20" s="76"/>
      <c r="D20" s="76"/>
      <c r="E20" s="75"/>
      <c r="F20" s="75"/>
      <c r="G20" s="75"/>
      <c r="H20" s="75"/>
      <c r="I20" s="75"/>
      <c r="J20" s="75"/>
      <c r="N20" s="55"/>
    </row>
    <row r="21" spans="1:17" x14ac:dyDescent="0.3">
      <c r="A21" s="338"/>
      <c r="B21" s="76"/>
      <c r="C21" s="76"/>
      <c r="D21" s="76"/>
      <c r="E21" s="82"/>
      <c r="F21" s="82"/>
      <c r="G21" s="82"/>
      <c r="H21" s="82"/>
      <c r="I21" s="82"/>
      <c r="J21" s="82"/>
      <c r="N21" s="55"/>
    </row>
    <row r="22" spans="1:17" s="49" customFormat="1" ht="15.75" customHeight="1" x14ac:dyDescent="0.3">
      <c r="A22" s="297" t="s">
        <v>338</v>
      </c>
      <c r="B22" s="298"/>
      <c r="C22" s="50"/>
      <c r="D22" s="50"/>
      <c r="E22" s="91"/>
      <c r="F22" s="91"/>
      <c r="G22" s="91"/>
      <c r="H22" s="91"/>
      <c r="I22" s="91"/>
      <c r="J22" s="91"/>
      <c r="N22" s="89"/>
    </row>
    <row r="23" spans="1:17" s="49" customFormat="1" ht="15.75" customHeight="1" x14ac:dyDescent="0.3">
      <c r="A23" s="94">
        <v>0</v>
      </c>
      <c r="B23" s="93" t="s">
        <v>47</v>
      </c>
      <c r="C23" s="50"/>
      <c r="D23" s="50"/>
      <c r="E23" s="51"/>
      <c r="F23" s="48"/>
      <c r="G23" s="48"/>
      <c r="H23" s="48"/>
      <c r="I23" s="48"/>
      <c r="J23" s="48"/>
      <c r="N23" s="89"/>
    </row>
    <row r="24" spans="1:17" s="49" customFormat="1" ht="15.75" customHeight="1" x14ac:dyDescent="0.3">
      <c r="A24" s="339"/>
      <c r="B24" s="50"/>
      <c r="C24" s="50"/>
      <c r="D24" s="50"/>
      <c r="E24" s="51"/>
      <c r="F24" s="48"/>
      <c r="G24" s="48"/>
      <c r="H24" s="48"/>
      <c r="I24" s="48"/>
      <c r="J24" s="48"/>
      <c r="N24" s="89"/>
    </row>
    <row r="25" spans="1:17" s="49" customFormat="1" ht="15.75" customHeight="1" x14ac:dyDescent="0.3">
      <c r="A25" s="339"/>
      <c r="B25" s="50"/>
      <c r="C25" s="50"/>
      <c r="D25" s="50"/>
      <c r="E25" s="51"/>
      <c r="F25" s="48"/>
      <c r="G25" s="48"/>
      <c r="H25" s="48"/>
      <c r="I25" s="48"/>
      <c r="J25" s="48"/>
      <c r="N25" s="89"/>
    </row>
    <row r="26" spans="1:17" ht="33.6" x14ac:dyDescent="0.3">
      <c r="A26" s="297" t="s">
        <v>339</v>
      </c>
      <c r="B26" s="115" t="s">
        <v>47</v>
      </c>
      <c r="C26" s="60">
        <v>2005</v>
      </c>
      <c r="D26" s="60">
        <v>2006</v>
      </c>
      <c r="E26" s="60">
        <v>2007</v>
      </c>
      <c r="F26" s="60">
        <v>2008</v>
      </c>
      <c r="G26" s="60">
        <v>2009</v>
      </c>
      <c r="H26" s="60">
        <v>2010</v>
      </c>
      <c r="I26" s="60">
        <v>2011</v>
      </c>
      <c r="J26" s="60">
        <v>2012</v>
      </c>
      <c r="K26" s="60">
        <v>2013</v>
      </c>
      <c r="L26" s="60">
        <v>2014</v>
      </c>
      <c r="M26" s="60">
        <v>2015</v>
      </c>
      <c r="N26" s="60">
        <v>2016</v>
      </c>
      <c r="O26" s="60">
        <v>2017</v>
      </c>
      <c r="P26" s="61">
        <v>2018</v>
      </c>
    </row>
    <row r="27" spans="1:17" s="49" customFormat="1" x14ac:dyDescent="0.3">
      <c r="A27" s="340"/>
      <c r="B27" s="84"/>
      <c r="C27" s="315">
        <f t="shared" ref="C27:L27" si="0">(C3*C7*C11*C15*C19)-$A$23</f>
        <v>3278262.3011880005</v>
      </c>
      <c r="D27" s="315">
        <f t="shared" si="0"/>
        <v>3450596.3163700006</v>
      </c>
      <c r="E27" s="315">
        <f t="shared" si="0"/>
        <v>3622930.3315520012</v>
      </c>
      <c r="F27" s="315">
        <f t="shared" si="0"/>
        <v>3795264.3467340013</v>
      </c>
      <c r="G27" s="315">
        <f t="shared" si="0"/>
        <v>3151529.4160280013</v>
      </c>
      <c r="H27" s="315">
        <f t="shared" si="0"/>
        <v>3288417.1926340014</v>
      </c>
      <c r="I27" s="315">
        <f t="shared" si="0"/>
        <v>3326105.3363999999</v>
      </c>
      <c r="J27" s="315">
        <f t="shared" si="0"/>
        <v>3547510.2874496072</v>
      </c>
      <c r="K27" s="315">
        <f t="shared" si="0"/>
        <v>3768915.2384992139</v>
      </c>
      <c r="L27" s="315">
        <f t="shared" si="0"/>
        <v>3990320.1895488203</v>
      </c>
      <c r="M27" s="315">
        <f>(M3*M7*M11*M15*M19)-$A$23</f>
        <v>4211725.1405984275</v>
      </c>
      <c r="N27" s="315">
        <f t="shared" ref="N27:P27" si="1">(N3*N7*N11*N15*N19)-$A$23</f>
        <v>4433130.0916480357</v>
      </c>
      <c r="O27" s="315">
        <f t="shared" si="1"/>
        <v>4654535.042697642</v>
      </c>
      <c r="P27" s="315">
        <f t="shared" si="1"/>
        <v>4875939.9937472492</v>
      </c>
      <c r="Q27" s="465"/>
    </row>
    <row r="28" spans="1:17" s="49" customFormat="1" x14ac:dyDescent="0.3">
      <c r="A28" s="341"/>
      <c r="B28" s="85"/>
      <c r="C28" s="85"/>
      <c r="D28" s="85"/>
      <c r="E28" s="86"/>
      <c r="F28" s="86"/>
      <c r="G28" s="86"/>
      <c r="H28" s="86"/>
      <c r="I28" s="86"/>
      <c r="J28" s="86"/>
      <c r="N28" s="89"/>
    </row>
    <row r="29" spans="1:17" s="49" customFormat="1" x14ac:dyDescent="0.3">
      <c r="A29" s="341"/>
      <c r="B29" s="85"/>
      <c r="C29" s="85"/>
      <c r="D29" s="85"/>
      <c r="E29" s="87"/>
      <c r="F29" s="87"/>
      <c r="G29" s="87"/>
      <c r="H29" s="87"/>
      <c r="I29" s="87"/>
      <c r="J29" s="87"/>
      <c r="N29" s="89"/>
    </row>
    <row r="30" spans="1:17" ht="33.6" x14ac:dyDescent="0.3">
      <c r="A30" s="297" t="s">
        <v>340</v>
      </c>
      <c r="B30" s="59" t="s">
        <v>48</v>
      </c>
      <c r="C30" s="60">
        <v>2005</v>
      </c>
      <c r="D30" s="60">
        <v>2006</v>
      </c>
      <c r="E30" s="60">
        <v>2007</v>
      </c>
      <c r="F30" s="60">
        <v>2008</v>
      </c>
      <c r="G30" s="60">
        <v>2009</v>
      </c>
      <c r="H30" s="60">
        <v>2010</v>
      </c>
      <c r="I30" s="60">
        <v>2011</v>
      </c>
      <c r="J30" s="60">
        <v>2012</v>
      </c>
      <c r="K30" s="60">
        <v>2013</v>
      </c>
      <c r="L30" s="60">
        <v>2014</v>
      </c>
      <c r="M30" s="60">
        <v>2015</v>
      </c>
      <c r="N30" s="60">
        <v>2016</v>
      </c>
      <c r="O30" s="60">
        <v>2017</v>
      </c>
      <c r="P30" s="61">
        <v>2018</v>
      </c>
    </row>
    <row r="31" spans="1:17" s="49" customFormat="1" x14ac:dyDescent="0.3">
      <c r="A31" s="342"/>
      <c r="B31" s="343"/>
      <c r="C31" s="315">
        <v>5.0000000000000001E-3</v>
      </c>
      <c r="D31" s="315">
        <v>5.0000000000000001E-3</v>
      </c>
      <c r="E31" s="315">
        <v>5.0000000000000001E-3</v>
      </c>
      <c r="F31" s="315">
        <v>5.0000000000000001E-3</v>
      </c>
      <c r="G31" s="315">
        <v>5.0000000000000001E-3</v>
      </c>
      <c r="H31" s="315">
        <v>5.0000000000000001E-3</v>
      </c>
      <c r="I31" s="315">
        <v>5.0000000000000001E-3</v>
      </c>
      <c r="J31" s="315">
        <v>5.0000000000000001E-3</v>
      </c>
      <c r="K31" s="315">
        <v>5.0000000000000001E-3</v>
      </c>
      <c r="L31" s="315">
        <v>5.0000000000000001E-3</v>
      </c>
      <c r="M31" s="315">
        <v>5.0000000000000001E-3</v>
      </c>
      <c r="N31" s="315">
        <v>5.0000000000000001E-3</v>
      </c>
      <c r="O31" s="315">
        <v>5.0000000000000001E-3</v>
      </c>
      <c r="P31" s="315">
        <v>5.0000000000000001E-3</v>
      </c>
      <c r="Q31" s="531"/>
    </row>
    <row r="32" spans="1:17" s="49" customFormat="1" x14ac:dyDescent="0.3">
      <c r="A32" s="344"/>
      <c r="B32" s="90"/>
      <c r="C32" s="90"/>
      <c r="D32" s="90"/>
      <c r="E32" s="86"/>
      <c r="F32" s="86"/>
      <c r="G32" s="86"/>
      <c r="H32" s="86"/>
      <c r="I32" s="86"/>
      <c r="J32" s="86"/>
      <c r="N32" s="89"/>
    </row>
    <row r="33" spans="1:17" s="49" customFormat="1" ht="15.75" customHeight="1" x14ac:dyDescent="0.3">
      <c r="A33" s="344"/>
      <c r="B33" s="89"/>
      <c r="C33" s="89"/>
      <c r="D33" s="89"/>
      <c r="E33" s="51"/>
      <c r="F33" s="51"/>
      <c r="G33" s="51"/>
      <c r="H33" s="51"/>
      <c r="I33" s="51"/>
      <c r="J33" s="51"/>
      <c r="N33" s="89"/>
    </row>
    <row r="34" spans="1:17" s="49" customFormat="1" ht="15" customHeight="1" x14ac:dyDescent="0.3">
      <c r="A34" s="345" t="s">
        <v>49</v>
      </c>
      <c r="B34" s="346"/>
      <c r="C34" s="346"/>
      <c r="D34" s="346"/>
      <c r="E34" s="51"/>
      <c r="F34" s="51"/>
      <c r="G34" s="51"/>
      <c r="H34" s="51"/>
      <c r="I34" s="51"/>
      <c r="J34" s="51"/>
      <c r="N34" s="89"/>
    </row>
    <row r="35" spans="1:17" s="49" customFormat="1" x14ac:dyDescent="0.3">
      <c r="A35" s="347">
        <f>44/28</f>
        <v>1.5714285714285714</v>
      </c>
      <c r="B35" s="85"/>
      <c r="C35" s="85"/>
      <c r="D35" s="85"/>
      <c r="E35" s="51"/>
      <c r="F35" s="51"/>
      <c r="G35" s="51"/>
      <c r="H35" s="51"/>
      <c r="I35" s="51"/>
      <c r="J35" s="51"/>
      <c r="N35" s="89"/>
    </row>
    <row r="36" spans="1:17" s="49" customFormat="1" x14ac:dyDescent="0.3">
      <c r="A36" s="97"/>
      <c r="B36" s="89"/>
      <c r="C36" s="89"/>
      <c r="D36" s="89"/>
      <c r="E36" s="51"/>
      <c r="F36" s="51"/>
      <c r="G36" s="51"/>
      <c r="H36" s="51"/>
      <c r="I36" s="51"/>
      <c r="J36" s="51"/>
      <c r="N36" s="89"/>
    </row>
    <row r="37" spans="1:17" s="49" customFormat="1" x14ac:dyDescent="0.3">
      <c r="A37" s="344"/>
      <c r="B37" s="90"/>
      <c r="C37" s="90"/>
      <c r="D37" s="90"/>
      <c r="E37" s="51"/>
      <c r="F37" s="51"/>
      <c r="G37" s="51"/>
      <c r="H37" s="51"/>
      <c r="I37" s="51"/>
      <c r="J37" s="51"/>
      <c r="N37" s="89"/>
    </row>
    <row r="38" spans="1:17" ht="47.25" customHeight="1" x14ac:dyDescent="0.3">
      <c r="A38" s="681" t="s">
        <v>360</v>
      </c>
      <c r="B38" s="682"/>
      <c r="C38" s="60">
        <v>2005</v>
      </c>
      <c r="D38" s="60">
        <v>2006</v>
      </c>
      <c r="E38" s="348">
        <v>2007</v>
      </c>
      <c r="F38" s="348">
        <v>2008</v>
      </c>
      <c r="G38" s="348">
        <v>2009</v>
      </c>
      <c r="H38" s="348">
        <v>2010</v>
      </c>
      <c r="I38" s="348">
        <v>2011</v>
      </c>
      <c r="J38" s="348">
        <v>2012</v>
      </c>
      <c r="K38" s="60">
        <v>2013</v>
      </c>
      <c r="L38" s="60">
        <v>2014</v>
      </c>
      <c r="M38" s="60">
        <v>2015</v>
      </c>
      <c r="N38" s="60">
        <v>2016</v>
      </c>
      <c r="O38" s="60">
        <v>2017</v>
      </c>
      <c r="P38" s="61">
        <v>2018</v>
      </c>
    </row>
    <row r="39" spans="1:17" x14ac:dyDescent="0.3">
      <c r="A39" s="328"/>
      <c r="B39" s="65"/>
      <c r="C39" s="349">
        <f t="shared" ref="C39:L39" si="2">C27*C31*$A$35/10^3</f>
        <v>25.757775223620008</v>
      </c>
      <c r="D39" s="349">
        <f t="shared" si="2"/>
        <v>27.111828200050002</v>
      </c>
      <c r="E39" s="349">
        <f t="shared" si="2"/>
        <v>28.465881176480007</v>
      </c>
      <c r="F39" s="349">
        <f t="shared" si="2"/>
        <v>29.819934152910008</v>
      </c>
      <c r="G39" s="349">
        <f t="shared" si="2"/>
        <v>24.76201684022001</v>
      </c>
      <c r="H39" s="349">
        <f t="shared" si="2"/>
        <v>25.837563656410012</v>
      </c>
      <c r="I39" s="349">
        <f t="shared" si="2"/>
        <v>26.133684785999996</v>
      </c>
      <c r="J39" s="349">
        <f t="shared" si="2"/>
        <v>27.873295115675482</v>
      </c>
      <c r="K39" s="349">
        <f t="shared" si="2"/>
        <v>29.612905445350972</v>
      </c>
      <c r="L39" s="349">
        <f t="shared" si="2"/>
        <v>31.352515775026443</v>
      </c>
      <c r="M39" s="349">
        <f>M27*M31*$A$35/10^3</f>
        <v>33.092126104701926</v>
      </c>
      <c r="N39" s="349">
        <f t="shared" ref="N39:P39" si="3">N27*N31*$A$35/10^3</f>
        <v>34.831736434377426</v>
      </c>
      <c r="O39" s="349">
        <f t="shared" si="3"/>
        <v>36.571346764052905</v>
      </c>
      <c r="P39" s="349">
        <f t="shared" si="3"/>
        <v>38.310957093728383</v>
      </c>
      <c r="Q39" s="466"/>
    </row>
    <row r="40" spans="1:17" x14ac:dyDescent="0.3">
      <c r="A40" s="331"/>
      <c r="B40" s="69"/>
      <c r="C40" s="69"/>
      <c r="D40" s="69"/>
      <c r="E40" s="121"/>
      <c r="F40" s="121"/>
      <c r="G40" s="121"/>
      <c r="H40" s="121"/>
      <c r="I40" s="121"/>
      <c r="J40" s="121"/>
      <c r="N40" s="55"/>
    </row>
    <row r="41" spans="1:17" x14ac:dyDescent="0.3">
      <c r="N41" s="55"/>
    </row>
    <row r="42" spans="1:17" ht="47.25" customHeight="1" x14ac:dyDescent="0.3">
      <c r="A42" s="681" t="s">
        <v>113</v>
      </c>
      <c r="B42" s="682"/>
      <c r="C42" s="351">
        <v>2005</v>
      </c>
      <c r="D42" s="352">
        <v>2006</v>
      </c>
      <c r="E42" s="348">
        <v>2007</v>
      </c>
      <c r="F42" s="348">
        <v>2008</v>
      </c>
      <c r="G42" s="348">
        <v>2009</v>
      </c>
      <c r="H42" s="348">
        <v>2010</v>
      </c>
      <c r="I42" s="348">
        <v>2011</v>
      </c>
      <c r="J42" s="348">
        <v>2012</v>
      </c>
      <c r="K42" s="60">
        <v>2013</v>
      </c>
      <c r="L42" s="60">
        <v>2014</v>
      </c>
      <c r="M42" s="60">
        <v>2015</v>
      </c>
      <c r="N42" s="60">
        <v>2016</v>
      </c>
      <c r="O42" s="60">
        <v>2017</v>
      </c>
      <c r="P42" s="61">
        <v>2018</v>
      </c>
    </row>
    <row r="43" spans="1:17" x14ac:dyDescent="0.3">
      <c r="A43" s="328"/>
      <c r="B43" s="65"/>
      <c r="C43" s="118">
        <f t="shared" ref="C43:L43" si="4">C39*310</f>
        <v>7984.9103193222027</v>
      </c>
      <c r="D43" s="118">
        <f t="shared" si="4"/>
        <v>8404.6667420155009</v>
      </c>
      <c r="E43" s="118">
        <f t="shared" si="4"/>
        <v>8824.4231647088018</v>
      </c>
      <c r="F43" s="118">
        <f t="shared" si="4"/>
        <v>9244.1795874021027</v>
      </c>
      <c r="G43" s="118">
        <f t="shared" si="4"/>
        <v>7676.2252204682027</v>
      </c>
      <c r="H43" s="118">
        <f t="shared" si="4"/>
        <v>8009.6447334871036</v>
      </c>
      <c r="I43" s="118">
        <f t="shared" si="4"/>
        <v>8101.4422836599988</v>
      </c>
      <c r="J43" s="118">
        <f t="shared" si="4"/>
        <v>8640.7214858593998</v>
      </c>
      <c r="K43" s="118">
        <f t="shared" si="4"/>
        <v>9180.0006880588007</v>
      </c>
      <c r="L43" s="118">
        <f t="shared" si="4"/>
        <v>9719.2798902581981</v>
      </c>
      <c r="M43" s="118">
        <f>M39*310</f>
        <v>10258.559092457597</v>
      </c>
      <c r="N43" s="118">
        <f t="shared" ref="N43:P43" si="5">N39*310</f>
        <v>10797.838294657002</v>
      </c>
      <c r="O43" s="118">
        <f t="shared" si="5"/>
        <v>11337.117496856401</v>
      </c>
      <c r="P43" s="119">
        <f t="shared" si="5"/>
        <v>11876.396699055798</v>
      </c>
    </row>
    <row r="44" spans="1:17" x14ac:dyDescent="0.3">
      <c r="E44" s="354"/>
      <c r="G44" s="354"/>
    </row>
    <row r="46" spans="1:17" x14ac:dyDescent="0.3">
      <c r="A46" s="122"/>
      <c r="C46" s="50"/>
      <c r="D46" s="50"/>
    </row>
    <row r="47" spans="1:17" x14ac:dyDescent="0.3">
      <c r="A47" s="122"/>
      <c r="C47" s="124"/>
      <c r="D47" s="124"/>
    </row>
    <row r="48" spans="1:17" x14ac:dyDescent="0.3">
      <c r="A48" s="122"/>
      <c r="C48" s="355"/>
      <c r="D48" s="355"/>
    </row>
  </sheetData>
  <mergeCells count="2">
    <mergeCell ref="A38:B38"/>
    <mergeCell ref="A42:B42"/>
  </mergeCells>
  <pageMargins left="0.25" right="0.25" top="0.75" bottom="0.75" header="0.3" footer="0.3"/>
  <pageSetup paperSize="9" scale="51" fitToHeight="0" orientation="landscape" horizontalDpi="4294967293" verticalDpi="4294967293"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tabColor rgb="FFFFC000"/>
    <pageSetUpPr fitToPage="1"/>
  </sheetPr>
  <dimension ref="A1:Z83"/>
  <sheetViews>
    <sheetView topLeftCell="A73" zoomScale="85" zoomScaleNormal="85" zoomScalePageLayoutView="70" workbookViewId="0">
      <selection activeCell="F73" sqref="F73"/>
    </sheetView>
  </sheetViews>
  <sheetFormatPr defaultColWidth="8.6640625" defaultRowHeight="15.6" x14ac:dyDescent="0.3"/>
  <cols>
    <col min="1" max="1" width="41" style="57" customWidth="1"/>
    <col min="2" max="2" width="20" style="122" customWidth="1"/>
    <col min="3" max="3" width="27" style="122" customWidth="1"/>
    <col min="4" max="4" width="29.6640625" style="122" customWidth="1"/>
    <col min="5" max="5" width="25.6640625" style="122" customWidth="1"/>
    <col min="6" max="12" width="25.6640625" style="57" customWidth="1"/>
    <col min="13" max="13" width="24.6640625" style="57" bestFit="1" customWidth="1"/>
    <col min="14" max="15" width="21.6640625" style="57" customWidth="1"/>
    <col min="16" max="16" width="22" style="57" customWidth="1"/>
    <col min="17" max="17" width="18.6640625" style="57" customWidth="1"/>
    <col min="18" max="18" width="19.33203125" style="57" bestFit="1" customWidth="1"/>
    <col min="19" max="19" width="19.33203125" style="57" customWidth="1"/>
    <col min="20" max="20" width="18" style="57" customWidth="1"/>
    <col min="21" max="21" width="18.5546875" style="57" customWidth="1"/>
    <col min="22" max="22" width="18.88671875" style="57" customWidth="1"/>
    <col min="23" max="23" width="19.5546875" style="57" customWidth="1"/>
    <col min="24" max="194" width="8.6640625" style="57" customWidth="1"/>
    <col min="195" max="195" width="43.44140625" style="57" customWidth="1"/>
    <col min="196" max="202" width="18.6640625" style="57" customWidth="1"/>
    <col min="203" max="203" width="15.44140625" style="57" customWidth="1"/>
    <col min="204" max="204" width="12.33203125" style="57" customWidth="1"/>
    <col min="205" max="205" width="14.33203125" style="57" customWidth="1"/>
    <col min="206" max="206" width="12.33203125" style="57" customWidth="1"/>
    <col min="207" max="207" width="12.6640625" style="57" customWidth="1"/>
    <col min="208" max="209" width="12.44140625" style="57" customWidth="1"/>
    <col min="210" max="210" width="12.33203125" style="57" customWidth="1"/>
    <col min="211" max="216" width="11.44140625" style="57" bestFit="1" customWidth="1"/>
    <col min="217" max="217" width="13.6640625" style="57" bestFit="1" customWidth="1"/>
    <col min="218" max="222" width="11.44140625" style="57" bestFit="1" customWidth="1"/>
    <col min="223" max="223" width="11.6640625" style="57" customWidth="1"/>
    <col min="224" max="224" width="13.44140625" style="57" bestFit="1" customWidth="1"/>
    <col min="225" max="226" width="11.44140625" style="57" bestFit="1" customWidth="1"/>
    <col min="227" max="227" width="13.6640625" style="57" bestFit="1" customWidth="1"/>
    <col min="228" max="233" width="11.44140625" style="57" bestFit="1" customWidth="1"/>
    <col min="234" max="236" width="11.33203125" style="57" bestFit="1" customWidth="1"/>
    <col min="237" max="237" width="13.6640625" style="57" bestFit="1" customWidth="1"/>
    <col min="238" max="242" width="11.33203125" style="57" bestFit="1" customWidth="1"/>
    <col min="243" max="243" width="13.44140625" style="57" customWidth="1"/>
    <col min="244" max="244" width="11.33203125" style="57" bestFit="1" customWidth="1"/>
    <col min="245" max="245" width="15.33203125" style="57" customWidth="1"/>
    <col min="246" max="246" width="13.33203125" style="57" customWidth="1"/>
    <col min="247" max="247" width="15.6640625" style="57" customWidth="1"/>
    <col min="248" max="248" width="14.6640625" style="57" customWidth="1"/>
    <col min="249" max="249" width="19.33203125" style="57" customWidth="1"/>
    <col min="250" max="250" width="14" style="57" customWidth="1"/>
    <col min="251" max="251" width="15.6640625" style="57" customWidth="1"/>
    <col min="252" max="252" width="17" style="57" customWidth="1"/>
    <col min="253" max="253" width="16.33203125" style="57" customWidth="1"/>
    <col min="254" max="254" width="17.33203125" style="57" customWidth="1"/>
    <col min="255" max="16384" width="8.6640625" style="57"/>
  </cols>
  <sheetData>
    <row r="1" spans="1:22" x14ac:dyDescent="0.3">
      <c r="A1" s="55"/>
      <c r="B1" s="56"/>
      <c r="C1" s="56"/>
      <c r="D1" s="56"/>
      <c r="E1" s="56"/>
      <c r="F1" s="55"/>
      <c r="G1" s="55"/>
      <c r="H1" s="55"/>
      <c r="I1" s="55"/>
      <c r="J1" s="55"/>
      <c r="K1" s="55"/>
    </row>
    <row r="2" spans="1:22" s="63" customFormat="1" ht="16.2" x14ac:dyDescent="0.35">
      <c r="A2" s="58" t="s">
        <v>198</v>
      </c>
      <c r="B2" s="59" t="s">
        <v>160</v>
      </c>
      <c r="C2" s="60">
        <v>2005</v>
      </c>
      <c r="D2" s="60">
        <v>2006</v>
      </c>
      <c r="E2" s="60">
        <v>2007</v>
      </c>
      <c r="F2" s="60">
        <v>2008</v>
      </c>
      <c r="G2" s="60">
        <v>2009</v>
      </c>
      <c r="H2" s="60">
        <v>2010</v>
      </c>
      <c r="I2" s="60">
        <v>2011</v>
      </c>
      <c r="J2" s="60">
        <v>2012</v>
      </c>
      <c r="K2" s="60">
        <v>2013</v>
      </c>
      <c r="L2" s="60">
        <v>2014</v>
      </c>
      <c r="M2" s="60">
        <v>2015</v>
      </c>
      <c r="N2" s="60">
        <v>2016</v>
      </c>
      <c r="O2" s="60">
        <v>2017</v>
      </c>
      <c r="P2" s="61">
        <v>2018</v>
      </c>
      <c r="Q2" s="62"/>
      <c r="R2" s="62"/>
      <c r="S2" s="62"/>
    </row>
    <row r="3" spans="1:22" s="66" customFormat="1" ht="16.2" x14ac:dyDescent="0.35">
      <c r="A3" s="64"/>
      <c r="B3" s="65"/>
      <c r="C3" s="309">
        <f>'State population'!G29</f>
        <v>38872483.199999988</v>
      </c>
      <c r="D3" s="309">
        <f>'State population'!H29</f>
        <v>39389438.999999985</v>
      </c>
      <c r="E3" s="309">
        <f>'State population'!I29</f>
        <v>39906394.799999982</v>
      </c>
      <c r="F3" s="309">
        <f>'State population'!J29</f>
        <v>40423350.599999979</v>
      </c>
      <c r="G3" s="309">
        <f>'State population'!K29</f>
        <v>40940306.399999976</v>
      </c>
      <c r="H3" s="309">
        <f>'State population'!L29</f>
        <v>41457262.199999973</v>
      </c>
      <c r="I3" s="309">
        <f>'State population'!M29</f>
        <v>41974218</v>
      </c>
      <c r="J3" s="309">
        <f>'State population'!N29</f>
        <v>42563785.066930234</v>
      </c>
      <c r="K3" s="309">
        <f>'State population'!O29</f>
        <v>43153352.133860469</v>
      </c>
      <c r="L3" s="309">
        <f>'State population'!P29</f>
        <v>43742919.200790703</v>
      </c>
      <c r="M3" s="309">
        <f>'State population'!Q29</f>
        <v>44332486.267720938</v>
      </c>
      <c r="N3" s="309">
        <f>'State population'!R29</f>
        <v>44930334.354357332</v>
      </c>
      <c r="O3" s="309">
        <f>'State population'!S29</f>
        <v>45536463.460699886</v>
      </c>
      <c r="P3" s="309">
        <f>'State population'!T29</f>
        <v>46150873.5867486</v>
      </c>
      <c r="Q3" s="487"/>
      <c r="R3" s="62"/>
      <c r="S3" s="62"/>
    </row>
    <row r="4" spans="1:22" s="66" customFormat="1" ht="16.2" x14ac:dyDescent="0.35">
      <c r="A4" s="68"/>
      <c r="B4" s="69"/>
      <c r="C4" s="311"/>
      <c r="E4" s="67"/>
      <c r="F4" s="67"/>
      <c r="G4" s="67"/>
      <c r="H4" s="136"/>
      <c r="I4" s="67"/>
      <c r="J4" s="67"/>
      <c r="K4" s="67"/>
      <c r="L4" s="67"/>
      <c r="M4" s="67"/>
      <c r="N4" s="62"/>
      <c r="O4" s="62"/>
      <c r="P4" s="62"/>
      <c r="Q4" s="62"/>
      <c r="R4" s="62"/>
      <c r="S4" s="62"/>
    </row>
    <row r="5" spans="1:22" s="66" customFormat="1" ht="16.2" x14ac:dyDescent="0.35">
      <c r="A5" s="68"/>
      <c r="B5" s="69"/>
      <c r="C5" s="135"/>
      <c r="E5" s="70"/>
      <c r="F5" s="70"/>
      <c r="G5" s="71"/>
      <c r="H5" s="71"/>
      <c r="I5" s="72"/>
      <c r="J5" s="70"/>
      <c r="N5" s="62"/>
      <c r="O5" s="62"/>
      <c r="P5" s="62"/>
      <c r="Q5" s="62"/>
      <c r="R5" s="62"/>
      <c r="S5" s="62"/>
      <c r="V5" s="73"/>
    </row>
    <row r="6" spans="1:22" s="66" customFormat="1" ht="16.2" x14ac:dyDescent="0.35">
      <c r="A6" s="58" t="s">
        <v>19</v>
      </c>
      <c r="B6" s="59" t="s">
        <v>1</v>
      </c>
      <c r="C6" s="60">
        <v>2005</v>
      </c>
      <c r="D6" s="60">
        <v>2006</v>
      </c>
      <c r="E6" s="60">
        <v>2007</v>
      </c>
      <c r="F6" s="60">
        <v>2008</v>
      </c>
      <c r="G6" s="60">
        <v>2009</v>
      </c>
      <c r="H6" s="60">
        <v>2010</v>
      </c>
      <c r="I6" s="60">
        <v>2011</v>
      </c>
      <c r="J6" s="60">
        <v>2012</v>
      </c>
      <c r="K6" s="60">
        <v>2013</v>
      </c>
      <c r="L6" s="60">
        <v>2014</v>
      </c>
      <c r="M6" s="60">
        <v>2015</v>
      </c>
      <c r="N6" s="60">
        <v>2016</v>
      </c>
      <c r="O6" s="60">
        <v>2017</v>
      </c>
      <c r="P6" s="61">
        <v>2018</v>
      </c>
      <c r="Q6" s="62"/>
      <c r="R6" s="62"/>
      <c r="S6" s="62"/>
    </row>
    <row r="7" spans="1:22" s="48" customFormat="1" x14ac:dyDescent="0.3">
      <c r="A7" s="312"/>
      <c r="B7" s="313"/>
      <c r="C7" s="313">
        <f>BOD!$B$31</f>
        <v>40.5</v>
      </c>
      <c r="D7" s="313">
        <f>BOD!$B$31</f>
        <v>40.5</v>
      </c>
      <c r="E7" s="313">
        <f>BOD!$B$31</f>
        <v>40.5</v>
      </c>
      <c r="F7" s="313">
        <f>BOD!$B$31</f>
        <v>40.5</v>
      </c>
      <c r="G7" s="313">
        <f>BOD!$B$31</f>
        <v>40.5</v>
      </c>
      <c r="H7" s="313">
        <f>BOD!$B$31</f>
        <v>40.5</v>
      </c>
      <c r="I7" s="313">
        <f>BOD!$B$31</f>
        <v>40.5</v>
      </c>
      <c r="J7" s="313">
        <f>BOD!$B$31</f>
        <v>40.5</v>
      </c>
      <c r="K7" s="313">
        <f>BOD!$B$31</f>
        <v>40.5</v>
      </c>
      <c r="L7" s="313">
        <f>BOD!$B$31</f>
        <v>40.5</v>
      </c>
      <c r="M7" s="313">
        <f>BOD!$B$31</f>
        <v>40.5</v>
      </c>
      <c r="N7" s="313">
        <f>BOD!$B$31</f>
        <v>40.5</v>
      </c>
      <c r="O7" s="313">
        <f>BOD!$B$31</f>
        <v>40.5</v>
      </c>
      <c r="P7" s="313">
        <f>BOD!$B$31</f>
        <v>40.5</v>
      </c>
      <c r="Q7" s="488"/>
    </row>
    <row r="8" spans="1:22" s="66" customFormat="1" ht="16.2" x14ac:dyDescent="0.35">
      <c r="A8" s="68"/>
      <c r="B8" s="69"/>
      <c r="C8" s="69"/>
      <c r="D8" s="69"/>
      <c r="E8" s="75"/>
      <c r="F8" s="75"/>
      <c r="G8" s="75"/>
      <c r="H8" s="75"/>
      <c r="I8" s="75"/>
      <c r="J8" s="75"/>
      <c r="N8" s="62"/>
      <c r="O8" s="62"/>
      <c r="P8" s="62"/>
      <c r="Q8" s="62"/>
      <c r="R8" s="62"/>
      <c r="S8" s="62"/>
    </row>
    <row r="9" spans="1:22" s="66" customFormat="1" ht="16.2" x14ac:dyDescent="0.35">
      <c r="A9" s="68"/>
      <c r="B9" s="76"/>
      <c r="C9" s="76"/>
      <c r="D9" s="76"/>
      <c r="E9" s="70"/>
      <c r="F9" s="70"/>
      <c r="G9" s="70"/>
      <c r="H9" s="70"/>
      <c r="I9" s="70"/>
      <c r="J9" s="70"/>
      <c r="N9" s="62"/>
      <c r="O9" s="62"/>
      <c r="P9" s="62"/>
      <c r="Q9" s="62"/>
      <c r="R9" s="62"/>
      <c r="S9" s="62"/>
    </row>
    <row r="10" spans="1:22" s="63" customFormat="1" ht="30" customHeight="1" x14ac:dyDescent="0.35">
      <c r="A10" s="505" t="s">
        <v>54</v>
      </c>
      <c r="B10" s="59" t="s">
        <v>56</v>
      </c>
      <c r="C10" s="60">
        <v>2005</v>
      </c>
      <c r="D10" s="60">
        <v>2006</v>
      </c>
      <c r="E10" s="60">
        <v>2007</v>
      </c>
      <c r="F10" s="60">
        <v>2008</v>
      </c>
      <c r="G10" s="60">
        <v>2009</v>
      </c>
      <c r="H10" s="60">
        <v>2010</v>
      </c>
      <c r="I10" s="60">
        <v>2011</v>
      </c>
      <c r="J10" s="60">
        <v>2012</v>
      </c>
      <c r="K10" s="60">
        <v>2013</v>
      </c>
      <c r="L10" s="60">
        <v>2014</v>
      </c>
      <c r="M10" s="60">
        <v>2015</v>
      </c>
      <c r="N10" s="60">
        <v>2016</v>
      </c>
      <c r="O10" s="60">
        <v>2017</v>
      </c>
      <c r="P10" s="61">
        <v>2018</v>
      </c>
      <c r="Q10" s="62"/>
      <c r="R10" s="62"/>
      <c r="S10" s="62"/>
    </row>
    <row r="11" spans="1:22" ht="15.75" customHeight="1" x14ac:dyDescent="0.35">
      <c r="A11" s="77"/>
      <c r="B11" s="78"/>
      <c r="C11" s="42">
        <f>C3*C7*0.001*365</f>
        <v>574632482.90399981</v>
      </c>
      <c r="D11" s="42">
        <f>D3*D7*0.001*365</f>
        <v>582274382.01749969</v>
      </c>
      <c r="E11" s="42">
        <f>E3*E7*0.001*365</f>
        <v>589916281.1309998</v>
      </c>
      <c r="F11" s="42">
        <f>F3*F7*0.001*365</f>
        <v>597558180.24449968</v>
      </c>
      <c r="G11" s="42">
        <f t="shared" ref="G11:L11" si="0">G3*G7*0.001*365</f>
        <v>605200079.35799968</v>
      </c>
      <c r="H11" s="42">
        <f t="shared" si="0"/>
        <v>612841978.47149968</v>
      </c>
      <c r="I11" s="42">
        <f t="shared" si="0"/>
        <v>620483877.58500004</v>
      </c>
      <c r="J11" s="42">
        <f t="shared" si="0"/>
        <v>629199152.75189626</v>
      </c>
      <c r="K11" s="42">
        <f t="shared" si="0"/>
        <v>637914427.91879249</v>
      </c>
      <c r="L11" s="42">
        <f t="shared" si="0"/>
        <v>646629703.08568859</v>
      </c>
      <c r="M11" s="42">
        <f>M3*M7*0.001*365</f>
        <v>655344978.25258482</v>
      </c>
      <c r="N11" s="42">
        <f t="shared" ref="N11:O11" si="1">N3*N7*0.001*365</f>
        <v>664182667.59328735</v>
      </c>
      <c r="O11" s="42">
        <f t="shared" si="1"/>
        <v>673142771.10779619</v>
      </c>
      <c r="P11" s="79">
        <f>P3*P7*0.001*365</f>
        <v>682225288.79611123</v>
      </c>
      <c r="Q11" s="62"/>
      <c r="R11" s="62"/>
      <c r="S11" s="62"/>
    </row>
    <row r="12" spans="1:22" ht="15.75" customHeight="1" x14ac:dyDescent="0.35">
      <c r="A12" s="80"/>
      <c r="B12" s="76"/>
      <c r="C12" s="76"/>
      <c r="D12" s="76"/>
      <c r="E12" s="75"/>
      <c r="F12" s="75"/>
      <c r="G12" s="75"/>
      <c r="H12" s="75"/>
      <c r="I12" s="75"/>
      <c r="J12" s="75"/>
      <c r="N12" s="62"/>
      <c r="O12" s="62"/>
      <c r="P12" s="62"/>
      <c r="Q12" s="62"/>
      <c r="R12" s="62"/>
      <c r="S12" s="62"/>
    </row>
    <row r="13" spans="1:22" ht="16.2" x14ac:dyDescent="0.35">
      <c r="A13" s="80"/>
      <c r="B13" s="76"/>
      <c r="C13" s="76"/>
      <c r="D13" s="76"/>
      <c r="E13" s="75"/>
      <c r="F13" s="81"/>
      <c r="G13" s="81"/>
      <c r="H13" s="81"/>
      <c r="I13" s="81"/>
      <c r="J13" s="81"/>
      <c r="N13" s="62"/>
      <c r="O13" s="62"/>
      <c r="P13" s="62"/>
      <c r="Q13" s="62"/>
      <c r="R13" s="62"/>
      <c r="S13" s="62"/>
    </row>
    <row r="14" spans="1:22" ht="18" customHeight="1" x14ac:dyDescent="0.3">
      <c r="A14" s="58" t="s">
        <v>100</v>
      </c>
      <c r="B14" s="59" t="s">
        <v>160</v>
      </c>
      <c r="C14" s="60">
        <v>2005</v>
      </c>
      <c r="D14" s="60">
        <v>2006</v>
      </c>
      <c r="E14" s="60">
        <v>2007</v>
      </c>
      <c r="F14" s="60">
        <v>2008</v>
      </c>
      <c r="G14" s="60">
        <v>2009</v>
      </c>
      <c r="H14" s="60">
        <v>2010</v>
      </c>
      <c r="I14" s="60">
        <v>2011</v>
      </c>
      <c r="J14" s="60">
        <v>2012</v>
      </c>
      <c r="K14" s="60">
        <v>2013</v>
      </c>
      <c r="L14" s="60">
        <v>2014</v>
      </c>
      <c r="M14" s="60">
        <v>2015</v>
      </c>
      <c r="N14" s="60">
        <v>2016</v>
      </c>
      <c r="O14" s="60">
        <v>2017</v>
      </c>
      <c r="P14" s="61">
        <v>2018</v>
      </c>
    </row>
    <row r="15" spans="1:22" ht="15.75" customHeight="1" x14ac:dyDescent="0.3">
      <c r="A15" s="77"/>
      <c r="B15" s="78"/>
      <c r="C15" s="41">
        <v>1.25</v>
      </c>
      <c r="D15" s="41">
        <v>1.25</v>
      </c>
      <c r="E15" s="42">
        <v>1.25</v>
      </c>
      <c r="F15" s="42">
        <v>1.25</v>
      </c>
      <c r="G15" s="42">
        <v>1.25</v>
      </c>
      <c r="H15" s="42">
        <v>1.25</v>
      </c>
      <c r="I15" s="42">
        <v>1.25</v>
      </c>
      <c r="J15" s="42">
        <v>1.25</v>
      </c>
      <c r="K15" s="43">
        <v>1.25</v>
      </c>
      <c r="L15" s="43">
        <v>1.25</v>
      </c>
      <c r="M15" s="43">
        <v>1.25</v>
      </c>
      <c r="N15" s="43">
        <v>1.25</v>
      </c>
      <c r="O15" s="43">
        <v>1.25</v>
      </c>
      <c r="P15" s="44">
        <v>1.25</v>
      </c>
    </row>
    <row r="16" spans="1:22" ht="15.75" customHeight="1" x14ac:dyDescent="0.3">
      <c r="A16" s="80"/>
      <c r="B16" s="76"/>
      <c r="C16" s="76"/>
      <c r="D16" s="76"/>
      <c r="E16" s="75"/>
      <c r="F16" s="75"/>
      <c r="G16" s="75"/>
      <c r="H16" s="75"/>
      <c r="I16" s="75"/>
      <c r="J16" s="75"/>
    </row>
    <row r="17" spans="1:19" x14ac:dyDescent="0.3">
      <c r="A17" s="80"/>
      <c r="B17" s="76"/>
      <c r="C17" s="76"/>
      <c r="D17" s="76"/>
      <c r="E17" s="82"/>
      <c r="F17" s="82"/>
      <c r="G17" s="82"/>
      <c r="H17" s="82"/>
      <c r="I17" s="82"/>
      <c r="J17" s="82"/>
    </row>
    <row r="18" spans="1:19" s="63" customFormat="1" ht="18" x14ac:dyDescent="0.3">
      <c r="A18" s="58" t="s">
        <v>101</v>
      </c>
      <c r="B18" s="59" t="s">
        <v>160</v>
      </c>
      <c r="C18" s="60">
        <v>2005</v>
      </c>
      <c r="D18" s="60">
        <v>2006</v>
      </c>
      <c r="E18" s="60">
        <v>2007</v>
      </c>
      <c r="F18" s="60">
        <v>2008</v>
      </c>
      <c r="G18" s="60">
        <v>2009</v>
      </c>
      <c r="H18" s="60">
        <v>2010</v>
      </c>
      <c r="I18" s="60">
        <v>2011</v>
      </c>
      <c r="J18" s="60">
        <v>2012</v>
      </c>
      <c r="K18" s="60">
        <v>2013</v>
      </c>
      <c r="L18" s="60">
        <v>2014</v>
      </c>
      <c r="M18" s="60">
        <v>2015</v>
      </c>
      <c r="N18" s="60">
        <v>2016</v>
      </c>
      <c r="O18" s="60">
        <v>2017</v>
      </c>
      <c r="P18" s="61">
        <v>2018</v>
      </c>
    </row>
    <row r="19" spans="1:19" x14ac:dyDescent="0.3">
      <c r="A19" s="77"/>
      <c r="B19" s="78"/>
      <c r="C19" s="74">
        <v>1</v>
      </c>
      <c r="D19" s="74">
        <v>1</v>
      </c>
      <c r="E19" s="42">
        <v>1</v>
      </c>
      <c r="F19" s="42">
        <v>1</v>
      </c>
      <c r="G19" s="42">
        <v>1</v>
      </c>
      <c r="H19" s="42">
        <v>1</v>
      </c>
      <c r="I19" s="42">
        <v>1</v>
      </c>
      <c r="J19" s="42">
        <v>1</v>
      </c>
      <c r="K19" s="145">
        <v>1</v>
      </c>
      <c r="L19" s="145">
        <v>1</v>
      </c>
      <c r="M19" s="145">
        <v>1</v>
      </c>
      <c r="N19" s="145">
        <v>1</v>
      </c>
      <c r="O19" s="145">
        <v>1</v>
      </c>
      <c r="P19" s="146">
        <v>1</v>
      </c>
    </row>
    <row r="20" spans="1:19" x14ac:dyDescent="0.3">
      <c r="A20" s="80"/>
      <c r="B20" s="76"/>
      <c r="C20" s="76"/>
      <c r="D20" s="76"/>
      <c r="E20" s="75"/>
      <c r="F20" s="75"/>
      <c r="G20" s="75"/>
      <c r="H20" s="75"/>
      <c r="I20" s="75"/>
      <c r="J20" s="75"/>
    </row>
    <row r="21" spans="1:19" x14ac:dyDescent="0.3">
      <c r="A21" s="80"/>
      <c r="B21" s="76"/>
      <c r="C21" s="76"/>
      <c r="D21" s="76"/>
      <c r="E21" s="82"/>
      <c r="F21" s="82"/>
      <c r="G21" s="82"/>
      <c r="H21" s="82"/>
      <c r="I21" s="82"/>
      <c r="J21" s="82"/>
    </row>
    <row r="22" spans="1:19" ht="18" x14ac:dyDescent="0.3">
      <c r="A22" s="505" t="s">
        <v>188</v>
      </c>
      <c r="B22" s="59" t="s">
        <v>56</v>
      </c>
      <c r="C22" s="60">
        <v>2005</v>
      </c>
      <c r="D22" s="60">
        <v>2006</v>
      </c>
      <c r="E22" s="60">
        <v>2007</v>
      </c>
      <c r="F22" s="60">
        <v>2008</v>
      </c>
      <c r="G22" s="60">
        <v>2009</v>
      </c>
      <c r="H22" s="60">
        <v>2010</v>
      </c>
      <c r="I22" s="60">
        <v>2011</v>
      </c>
      <c r="J22" s="60">
        <v>2012</v>
      </c>
      <c r="K22" s="60">
        <v>2013</v>
      </c>
      <c r="L22" s="60">
        <v>2014</v>
      </c>
      <c r="M22" s="60">
        <v>2015</v>
      </c>
      <c r="N22" s="60">
        <v>2016</v>
      </c>
      <c r="O22" s="60">
        <v>2017</v>
      </c>
      <c r="P22" s="61">
        <v>2018</v>
      </c>
      <c r="Q22" s="63"/>
      <c r="R22" s="63"/>
      <c r="S22" s="63"/>
    </row>
    <row r="23" spans="1:19" s="49" customFormat="1" x14ac:dyDescent="0.3">
      <c r="A23" s="83"/>
      <c r="B23" s="84"/>
      <c r="C23" s="315">
        <f>C11*'Urban_degree of utilization'!$Y$34*C15</f>
        <v>60547744.504967585</v>
      </c>
      <c r="D23" s="315">
        <f>D11*'Urban_degree of utilization'!$Y$34*D15</f>
        <v>61352954.389237612</v>
      </c>
      <c r="E23" s="315">
        <f>E11*'Urban_degree of utilization'!$Y$34*E15</f>
        <v>62158164.27350767</v>
      </c>
      <c r="F23" s="315">
        <f>F11*'Urban_degree of utilization'!$Y$34*F15</f>
        <v>62963374.157777697</v>
      </c>
      <c r="G23" s="315">
        <f>G11*'Urban_degree of utilization'!$Y$34*G15</f>
        <v>63768584.042047739</v>
      </c>
      <c r="H23" s="315">
        <f>H11*'Urban_degree of utilization'!$Y$34*H15</f>
        <v>64573793.926317774</v>
      </c>
      <c r="I23" s="315">
        <f>I11*'Urban_degree of utilization'!$P$34*I15</f>
        <v>89194557.402843758</v>
      </c>
      <c r="J23" s="315">
        <f>J11*'Urban_degree of utilization'!$P$34*J15</f>
        <v>90447378.20808509</v>
      </c>
      <c r="K23" s="315">
        <f>K11*'Urban_degree of utilization'!$P$34*K15</f>
        <v>91700199.013326436</v>
      </c>
      <c r="L23" s="315">
        <f>L11*'Urban_degree of utilization'!$P$34*L15</f>
        <v>92953019.818567753</v>
      </c>
      <c r="M23" s="315">
        <f>M11*'Urban_degree of utilization'!$P$34*M15</f>
        <v>94205840.623809069</v>
      </c>
      <c r="N23" s="315">
        <f>N11*'Urban_degree of utilization'!$P$34*N15</f>
        <v>95476258.466535062</v>
      </c>
      <c r="O23" s="315">
        <f>O11*'Urban_degree of utilization'!$P$34*O15</f>
        <v>96764273.3467457</v>
      </c>
      <c r="P23" s="315">
        <f>P11*'Urban_degree of utilization'!$P$34*P15</f>
        <v>98069885.264440998</v>
      </c>
      <c r="Q23" s="489"/>
      <c r="R23" s="63"/>
      <c r="S23" s="63"/>
    </row>
    <row r="24" spans="1:19" s="49" customFormat="1" x14ac:dyDescent="0.3">
      <c r="A24" s="46"/>
      <c r="B24" s="85"/>
      <c r="C24" s="317"/>
      <c r="D24" s="85"/>
      <c r="E24" s="86"/>
      <c r="F24" s="86"/>
      <c r="G24" s="86"/>
      <c r="H24" s="86"/>
      <c r="I24" s="86"/>
      <c r="J24" s="86"/>
      <c r="N24" s="63"/>
      <c r="O24" s="63"/>
      <c r="P24" s="63"/>
      <c r="Q24" s="63"/>
      <c r="R24" s="63"/>
      <c r="S24" s="63"/>
    </row>
    <row r="25" spans="1:19" s="49" customFormat="1" x14ac:dyDescent="0.3">
      <c r="A25" s="46"/>
      <c r="B25" s="85"/>
      <c r="C25" s="85"/>
      <c r="D25" s="85"/>
      <c r="E25" s="87"/>
      <c r="F25" s="87"/>
      <c r="G25" s="87"/>
      <c r="H25" s="87"/>
      <c r="I25" s="87"/>
      <c r="J25" s="87"/>
      <c r="N25" s="63"/>
      <c r="O25" s="63"/>
      <c r="P25" s="63"/>
      <c r="Q25" s="63"/>
      <c r="R25" s="63"/>
      <c r="S25" s="63"/>
    </row>
    <row r="26" spans="1:19" ht="18" x14ac:dyDescent="0.3">
      <c r="A26" s="505" t="s">
        <v>189</v>
      </c>
      <c r="B26" s="59" t="s">
        <v>56</v>
      </c>
      <c r="C26" s="60">
        <v>2005</v>
      </c>
      <c r="D26" s="60">
        <v>2006</v>
      </c>
      <c r="E26" s="60">
        <v>2007</v>
      </c>
      <c r="F26" s="60">
        <v>2008</v>
      </c>
      <c r="G26" s="60">
        <v>2009</v>
      </c>
      <c r="H26" s="60">
        <v>2010</v>
      </c>
      <c r="I26" s="60">
        <v>2011</v>
      </c>
      <c r="J26" s="60">
        <v>2012</v>
      </c>
      <c r="K26" s="60">
        <v>2013</v>
      </c>
      <c r="L26" s="60">
        <v>2014</v>
      </c>
      <c r="M26" s="60">
        <v>2015</v>
      </c>
      <c r="N26" s="60">
        <v>2016</v>
      </c>
      <c r="O26" s="60">
        <v>2017</v>
      </c>
      <c r="P26" s="61">
        <v>2018</v>
      </c>
      <c r="Q26" s="63"/>
      <c r="R26" s="63"/>
      <c r="S26" s="63"/>
    </row>
    <row r="27" spans="1:19" s="49" customFormat="1" x14ac:dyDescent="0.3">
      <c r="A27" s="88"/>
      <c r="B27" s="84"/>
      <c r="C27" s="315">
        <f>C11*C19*(1-'Urban_degree of utilization'!$Y$34)</f>
        <v>526194287.30002576</v>
      </c>
      <c r="D27" s="315">
        <f>D11*D19*(1-'Urban_degree of utilization'!$Y$34)</f>
        <v>533192018.5061096</v>
      </c>
      <c r="E27" s="315">
        <f>E11*E19*(1-'Urban_degree of utilization'!$Y$34)</f>
        <v>540189749.71219373</v>
      </c>
      <c r="F27" s="315">
        <f>F11*F19*(1-'Urban_degree of utilization'!$Y$34)</f>
        <v>547187480.9182775</v>
      </c>
      <c r="G27" s="315">
        <f>G11*G19*(1-'Urban_degree of utilization'!$Y$34)</f>
        <v>554185212.12436152</v>
      </c>
      <c r="H27" s="315">
        <f>H11*H19*(1-'Urban_degree of utilization'!$Y$34)</f>
        <v>561182943.33044553</v>
      </c>
      <c r="I27" s="315">
        <f>I11*I19*(1-'Urban_degree of utilization'!$P$34)</f>
        <v>549128231.66272509</v>
      </c>
      <c r="J27" s="315">
        <f>J11*J19*(1-'Urban_degree of utilization'!$P$34)</f>
        <v>556841250.18542814</v>
      </c>
      <c r="K27" s="315">
        <f>K11*K19*(1-'Urban_degree of utilization'!$P$34)</f>
        <v>564554268.70813131</v>
      </c>
      <c r="L27" s="315">
        <f>L11*L19*(1-'Urban_degree of utilization'!$P$34)</f>
        <v>572267287.23083436</v>
      </c>
      <c r="M27" s="315">
        <f>M11*M19*(1-'Urban_degree of utilization'!$P$34)</f>
        <v>579980305.75353754</v>
      </c>
      <c r="N27" s="315">
        <f>N11*N19*(1-'Urban_degree of utilization'!$P$34)</f>
        <v>587801660.8200593</v>
      </c>
      <c r="O27" s="315">
        <f>O11*O19*(1-'Urban_degree of utilization'!$P$34)</f>
        <v>595731352.43039966</v>
      </c>
      <c r="P27" s="315">
        <f>P11*P19*(1-'Urban_degree of utilization'!$P$34)</f>
        <v>603769380.58455849</v>
      </c>
      <c r="Q27" s="489"/>
      <c r="R27" s="63"/>
      <c r="S27" s="63"/>
    </row>
    <row r="28" spans="1:19" s="49" customFormat="1" x14ac:dyDescent="0.3">
      <c r="A28" s="89"/>
      <c r="B28" s="90"/>
      <c r="C28" s="317"/>
      <c r="D28" s="90"/>
      <c r="E28" s="86"/>
      <c r="F28" s="86"/>
      <c r="G28" s="86"/>
      <c r="H28" s="86"/>
      <c r="I28" s="86"/>
      <c r="J28" s="86"/>
      <c r="N28" s="63"/>
      <c r="O28" s="63"/>
      <c r="P28" s="63"/>
      <c r="Q28" s="63"/>
      <c r="R28" s="63"/>
      <c r="S28" s="63"/>
    </row>
    <row r="29" spans="1:19" s="49" customFormat="1" x14ac:dyDescent="0.3">
      <c r="A29" s="89"/>
      <c r="B29" s="90"/>
      <c r="C29" s="90"/>
      <c r="D29" s="90"/>
      <c r="E29" s="51"/>
      <c r="F29" s="51"/>
      <c r="G29" s="51"/>
      <c r="H29" s="51"/>
      <c r="I29" s="51"/>
      <c r="J29" s="51"/>
      <c r="O29" s="137"/>
    </row>
    <row r="30" spans="1:19" s="49" customFormat="1" ht="15.75" customHeight="1" x14ac:dyDescent="0.3">
      <c r="A30" s="505" t="s">
        <v>102</v>
      </c>
      <c r="B30" s="506"/>
      <c r="C30" s="89"/>
      <c r="D30" s="89"/>
      <c r="E30" s="91"/>
      <c r="F30" s="91"/>
      <c r="G30" s="91"/>
      <c r="H30" s="91"/>
      <c r="I30" s="91"/>
      <c r="J30" s="91"/>
      <c r="L30" s="63"/>
      <c r="M30" s="63"/>
      <c r="N30" s="63"/>
      <c r="O30" s="63"/>
      <c r="P30" s="63"/>
      <c r="Q30" s="63"/>
      <c r="R30" s="63"/>
      <c r="S30" s="63"/>
    </row>
    <row r="31" spans="1:19" s="49" customFormat="1" ht="15.75" customHeight="1" x14ac:dyDescent="0.3">
      <c r="A31" s="92">
        <v>0.6</v>
      </c>
      <c r="B31" s="93" t="s">
        <v>12</v>
      </c>
      <c r="C31" s="50"/>
      <c r="D31" s="50"/>
      <c r="E31" s="51"/>
      <c r="F31" s="48"/>
      <c r="G31" s="48"/>
      <c r="H31" s="48"/>
      <c r="I31" s="48"/>
      <c r="J31" s="48"/>
      <c r="L31" s="63"/>
      <c r="M31" s="63"/>
      <c r="N31" s="63"/>
      <c r="O31" s="63"/>
      <c r="P31" s="63"/>
      <c r="Q31" s="63"/>
      <c r="R31" s="63"/>
      <c r="S31" s="63"/>
    </row>
    <row r="32" spans="1:19" s="49" customFormat="1" ht="15.75" customHeight="1" x14ac:dyDescent="0.3">
      <c r="A32" s="89"/>
      <c r="B32" s="89"/>
      <c r="C32" s="89"/>
      <c r="D32" s="89"/>
      <c r="E32" s="51"/>
      <c r="F32" s="51"/>
      <c r="G32" s="51"/>
      <c r="H32" s="51"/>
      <c r="I32" s="51"/>
      <c r="J32" s="51"/>
      <c r="L32" s="63"/>
      <c r="M32" s="63"/>
      <c r="N32" s="63"/>
      <c r="O32" s="63"/>
      <c r="P32" s="63"/>
      <c r="Q32" s="63"/>
      <c r="R32" s="63"/>
      <c r="S32" s="63"/>
    </row>
    <row r="33" spans="1:26" s="49" customFormat="1" ht="15.75" customHeight="1" x14ac:dyDescent="0.3">
      <c r="A33" s="671" t="s">
        <v>18</v>
      </c>
      <c r="B33" s="672"/>
      <c r="C33" s="89"/>
      <c r="D33" s="89"/>
      <c r="E33" s="51"/>
      <c r="F33" s="51"/>
      <c r="G33" s="51"/>
      <c r="H33" s="51"/>
      <c r="I33" s="51"/>
      <c r="J33" s="51"/>
      <c r="L33" s="63"/>
      <c r="M33" s="63"/>
      <c r="N33" s="63"/>
      <c r="O33" s="63"/>
      <c r="P33" s="63"/>
      <c r="Q33" s="63"/>
      <c r="R33" s="63"/>
      <c r="S33" s="63"/>
    </row>
    <row r="34" spans="1:26" s="49" customFormat="1" x14ac:dyDescent="0.3">
      <c r="A34" s="94">
        <v>0</v>
      </c>
      <c r="B34" s="95" t="s">
        <v>17</v>
      </c>
      <c r="C34" s="90"/>
      <c r="D34" s="96"/>
      <c r="E34" s="51"/>
      <c r="F34" s="51"/>
      <c r="G34" s="51"/>
      <c r="H34" s="51"/>
      <c r="I34" s="51"/>
      <c r="J34" s="51"/>
      <c r="L34" s="63"/>
      <c r="M34" s="63"/>
      <c r="N34" s="63"/>
      <c r="O34" s="63"/>
      <c r="P34" s="63"/>
      <c r="Q34" s="63"/>
      <c r="R34" s="63"/>
      <c r="S34" s="63"/>
    </row>
    <row r="35" spans="1:26" s="49" customFormat="1" ht="16.2" thickBot="1" x14ac:dyDescent="0.35">
      <c r="A35" s="97"/>
      <c r="B35" s="89"/>
      <c r="C35" s="89"/>
      <c r="D35" s="89"/>
      <c r="E35" s="51"/>
      <c r="F35" s="51"/>
      <c r="G35" s="51"/>
      <c r="H35" s="51"/>
      <c r="I35" s="51"/>
      <c r="J35" s="51"/>
    </row>
    <row r="36" spans="1:26" s="49" customFormat="1" x14ac:dyDescent="0.3">
      <c r="A36" s="515" t="s">
        <v>10</v>
      </c>
      <c r="B36" s="99"/>
      <c r="C36" s="90"/>
      <c r="D36" s="90"/>
      <c r="E36" s="51"/>
      <c r="F36" s="51"/>
      <c r="G36" s="51"/>
      <c r="H36" s="51"/>
      <c r="I36" s="51"/>
      <c r="J36" s="51"/>
    </row>
    <row r="37" spans="1:26" s="49" customFormat="1" x14ac:dyDescent="0.3">
      <c r="A37" s="100" t="s">
        <v>2</v>
      </c>
      <c r="B37" s="101" t="s">
        <v>11</v>
      </c>
      <c r="C37" s="89"/>
      <c r="D37" s="89"/>
      <c r="E37" s="51"/>
      <c r="F37" s="51"/>
      <c r="G37" s="51"/>
      <c r="H37" s="51"/>
      <c r="I37" s="51"/>
      <c r="J37" s="51"/>
    </row>
    <row r="38" spans="1:26" s="49" customFormat="1" x14ac:dyDescent="0.3">
      <c r="A38" s="52" t="s">
        <v>3</v>
      </c>
      <c r="B38" s="102">
        <v>0.8</v>
      </c>
      <c r="C38" s="103"/>
      <c r="D38" s="103"/>
      <c r="E38" s="51"/>
      <c r="F38" s="51"/>
      <c r="G38" s="51"/>
      <c r="H38" s="51"/>
      <c r="I38" s="51"/>
      <c r="J38" s="51"/>
    </row>
    <row r="39" spans="1:26" s="49" customFormat="1" ht="46.8" x14ac:dyDescent="0.3">
      <c r="A39" s="52" t="s">
        <v>4</v>
      </c>
      <c r="B39" s="104">
        <v>0.3</v>
      </c>
      <c r="C39" s="103"/>
      <c r="D39" s="103"/>
      <c r="E39" s="51"/>
      <c r="F39" s="51"/>
      <c r="G39" s="51"/>
      <c r="H39" s="51"/>
      <c r="I39" s="51"/>
      <c r="J39" s="51"/>
    </row>
    <row r="40" spans="1:26" s="49" customFormat="1" ht="31.2" x14ac:dyDescent="0.3">
      <c r="A40" s="52" t="s">
        <v>96</v>
      </c>
      <c r="B40" s="104">
        <v>0</v>
      </c>
      <c r="C40" s="103"/>
      <c r="D40" s="103"/>
      <c r="E40" s="51"/>
      <c r="F40" s="51"/>
      <c r="G40" s="51"/>
      <c r="H40" s="51"/>
      <c r="I40" s="51"/>
      <c r="J40" s="51"/>
    </row>
    <row r="41" spans="1:26" s="49" customFormat="1" x14ac:dyDescent="0.3">
      <c r="A41" s="52" t="s">
        <v>5</v>
      </c>
      <c r="B41" s="102">
        <v>0.5</v>
      </c>
      <c r="C41" s="103"/>
      <c r="D41" s="103"/>
      <c r="E41" s="51"/>
      <c r="F41" s="51"/>
      <c r="G41" s="51"/>
      <c r="H41" s="51"/>
      <c r="I41" s="51"/>
      <c r="J41" s="51"/>
    </row>
    <row r="42" spans="1:26" s="49" customFormat="1" x14ac:dyDescent="0.3">
      <c r="A42" s="52" t="s">
        <v>6</v>
      </c>
      <c r="B42" s="102">
        <v>0.1</v>
      </c>
      <c r="C42" s="103"/>
      <c r="D42" s="103"/>
      <c r="E42" s="51"/>
      <c r="F42" s="51"/>
      <c r="G42" s="51"/>
      <c r="H42" s="51"/>
      <c r="I42" s="51"/>
      <c r="J42" s="51"/>
    </row>
    <row r="43" spans="1:26" s="49" customFormat="1" x14ac:dyDescent="0.3">
      <c r="A43" s="52" t="s">
        <v>7</v>
      </c>
      <c r="B43" s="102">
        <v>0</v>
      </c>
      <c r="C43" s="103"/>
      <c r="D43" s="103"/>
      <c r="E43" s="51"/>
      <c r="F43" s="51"/>
      <c r="G43" s="51"/>
      <c r="H43" s="51"/>
      <c r="I43" s="51"/>
      <c r="J43" s="51"/>
    </row>
    <row r="44" spans="1:26" s="49" customFormat="1" x14ac:dyDescent="0.3">
      <c r="A44" s="52" t="s">
        <v>8</v>
      </c>
      <c r="B44" s="102">
        <v>0.5</v>
      </c>
      <c r="C44" s="103"/>
      <c r="D44" s="103"/>
      <c r="E44" s="51"/>
      <c r="F44" s="51"/>
      <c r="G44" s="51"/>
      <c r="H44" s="51"/>
      <c r="I44" s="51"/>
      <c r="J44" s="51"/>
    </row>
    <row r="45" spans="1:26" s="49" customFormat="1" ht="31.2" x14ac:dyDescent="0.3">
      <c r="A45" s="53" t="s">
        <v>99</v>
      </c>
      <c r="B45" s="105">
        <v>0.5</v>
      </c>
      <c r="C45" s="103"/>
      <c r="D45" s="103"/>
      <c r="E45" s="51"/>
      <c r="F45" s="51"/>
      <c r="G45" s="51"/>
      <c r="H45" s="51"/>
      <c r="I45" s="51"/>
      <c r="J45" s="51"/>
    </row>
    <row r="46" spans="1:26" s="49" customFormat="1" ht="47.4" thickBot="1" x14ac:dyDescent="0.35">
      <c r="A46" s="54" t="s">
        <v>9</v>
      </c>
      <c r="B46" s="106">
        <v>0.1</v>
      </c>
      <c r="C46" s="103"/>
      <c r="D46" s="103"/>
      <c r="E46" s="51"/>
      <c r="F46" s="51"/>
      <c r="G46" s="51"/>
      <c r="H46" s="51"/>
      <c r="I46" s="51"/>
      <c r="J46" s="51"/>
    </row>
    <row r="47" spans="1:26" s="49" customFormat="1" ht="16.2" thickBot="1" x14ac:dyDescent="0.35">
      <c r="A47" s="107"/>
      <c r="B47" s="108"/>
      <c r="C47" s="108"/>
      <c r="D47" s="108"/>
      <c r="E47" s="108"/>
      <c r="F47" s="108"/>
      <c r="G47" s="51"/>
      <c r="H47" s="51"/>
      <c r="I47" s="51"/>
      <c r="J47" s="51"/>
      <c r="K47" s="51"/>
      <c r="L47" s="51"/>
    </row>
    <row r="48" spans="1:26" s="49" customFormat="1" ht="45.75" customHeight="1" thickBot="1" x14ac:dyDescent="0.35">
      <c r="A48" s="673" t="s">
        <v>267</v>
      </c>
      <c r="B48" s="674"/>
      <c r="C48" s="674"/>
      <c r="D48" s="675"/>
      <c r="E48" s="125"/>
      <c r="F48" s="125"/>
      <c r="G48" s="125"/>
      <c r="H48" s="125"/>
      <c r="I48" s="51"/>
      <c r="J48" s="51"/>
      <c r="K48" s="51"/>
      <c r="L48" s="51"/>
      <c r="N48" s="51"/>
      <c r="O48" s="51"/>
      <c r="P48" s="51"/>
      <c r="Q48" s="51"/>
      <c r="R48" s="51"/>
      <c r="S48" s="51"/>
      <c r="T48" s="51"/>
      <c r="U48" s="51"/>
      <c r="V48" s="51"/>
      <c r="W48" s="51"/>
      <c r="X48" s="51"/>
      <c r="Y48" s="51"/>
      <c r="Z48" s="51"/>
    </row>
    <row r="49" spans="1:26" s="49" customFormat="1" ht="62.4" x14ac:dyDescent="0.3">
      <c r="A49" s="126" t="s">
        <v>57</v>
      </c>
      <c r="B49" s="127" t="s">
        <v>61</v>
      </c>
      <c r="C49" s="502" t="s">
        <v>174</v>
      </c>
      <c r="D49" s="148" t="s">
        <v>175</v>
      </c>
      <c r="F49" s="51"/>
      <c r="G49" s="51"/>
      <c r="H49" s="51"/>
      <c r="I49" s="51"/>
      <c r="J49" s="51"/>
      <c r="K49" s="51"/>
      <c r="L49" s="51"/>
      <c r="N49" s="51"/>
      <c r="O49" s="51"/>
      <c r="P49" s="51"/>
      <c r="Q49" s="51"/>
      <c r="R49" s="51"/>
      <c r="S49" s="51"/>
      <c r="T49" s="51"/>
      <c r="U49" s="51"/>
      <c r="V49" s="51"/>
      <c r="W49" s="51"/>
      <c r="X49" s="51"/>
      <c r="Y49" s="51"/>
      <c r="Z49" s="51"/>
    </row>
    <row r="50" spans="1:26" s="49" customFormat="1" x14ac:dyDescent="0.3">
      <c r="A50" s="676" t="s">
        <v>173</v>
      </c>
      <c r="B50" s="110" t="s">
        <v>58</v>
      </c>
      <c r="C50" s="318">
        <f>'Urban_degree of utilization'!$Z$34</f>
        <v>0.32984693877551019</v>
      </c>
      <c r="D50" s="319">
        <f>'Urban_degree of utilization'!$S$34</f>
        <v>0.45</v>
      </c>
      <c r="F50" s="51"/>
      <c r="G50" s="51"/>
      <c r="H50" s="51"/>
      <c r="I50" s="51"/>
      <c r="J50" s="51"/>
      <c r="K50" s="51"/>
      <c r="L50" s="51"/>
      <c r="N50" s="51"/>
      <c r="O50" s="51"/>
      <c r="P50" s="51"/>
      <c r="Q50" s="51"/>
      <c r="R50" s="51"/>
      <c r="S50" s="51"/>
      <c r="T50" s="51"/>
      <c r="U50" s="51"/>
      <c r="V50" s="51"/>
      <c r="W50" s="51"/>
      <c r="X50" s="51"/>
      <c r="Y50" s="51"/>
      <c r="Z50" s="51"/>
    </row>
    <row r="51" spans="1:26" s="49" customFormat="1" x14ac:dyDescent="0.3">
      <c r="A51" s="676"/>
      <c r="B51" s="110" t="s">
        <v>59</v>
      </c>
      <c r="C51" s="318">
        <f>'Urban_degree of utilization'!$AB$34</f>
        <v>9.5000000000000001E-2</v>
      </c>
      <c r="D51" s="319">
        <f>'Urban_degree of utilization'!$Q$34</f>
        <v>4.1999999999999996E-2</v>
      </c>
      <c r="F51" s="51"/>
      <c r="G51" s="51"/>
      <c r="H51" s="51"/>
      <c r="I51" s="51"/>
      <c r="J51" s="51"/>
      <c r="K51" s="51"/>
      <c r="L51" s="51"/>
      <c r="N51" s="51"/>
      <c r="O51" s="51"/>
      <c r="P51" s="51"/>
      <c r="Q51" s="51"/>
      <c r="R51" s="51"/>
      <c r="S51" s="51"/>
      <c r="T51" s="51"/>
      <c r="U51" s="51"/>
      <c r="V51" s="51"/>
      <c r="W51" s="51"/>
      <c r="X51" s="51"/>
      <c r="Y51" s="51"/>
      <c r="Z51" s="51"/>
    </row>
    <row r="52" spans="1:26" s="49" customFormat="1" x14ac:dyDescent="0.3">
      <c r="A52" s="676"/>
      <c r="B52" s="110" t="s">
        <v>98</v>
      </c>
      <c r="C52" s="318">
        <f>'Urban_degree of utilization'!$AD$34</f>
        <v>2.2897727272727274E-2</v>
      </c>
      <c r="D52" s="319">
        <f>'Urban_degree of utilization'!$R$34</f>
        <v>0.02</v>
      </c>
      <c r="F52" s="51"/>
      <c r="G52" s="51"/>
      <c r="H52" s="51"/>
      <c r="I52" s="51"/>
      <c r="J52" s="51"/>
      <c r="K52" s="51"/>
      <c r="L52" s="51"/>
      <c r="N52" s="51"/>
      <c r="O52" s="51"/>
      <c r="P52" s="51"/>
      <c r="Q52" s="51"/>
      <c r="R52" s="51"/>
      <c r="S52" s="51"/>
      <c r="T52" s="51"/>
      <c r="U52" s="51"/>
      <c r="V52" s="51"/>
      <c r="W52" s="51"/>
      <c r="X52" s="51"/>
      <c r="Y52" s="51"/>
      <c r="Z52" s="51"/>
    </row>
    <row r="53" spans="1:26" s="49" customFormat="1" x14ac:dyDescent="0.3">
      <c r="A53" s="676"/>
      <c r="B53" s="110" t="s">
        <v>60</v>
      </c>
      <c r="C53" s="318">
        <f>'Urban_degree of utilization'!$Y$34</f>
        <v>8.4294217687074832E-2</v>
      </c>
      <c r="D53" s="319">
        <f>'Urban_degree of utilization'!$P$34</f>
        <v>0.115</v>
      </c>
      <c r="F53" s="51"/>
      <c r="G53" s="51"/>
      <c r="H53" s="51"/>
      <c r="I53" s="51"/>
      <c r="J53" s="51"/>
      <c r="K53" s="51"/>
      <c r="L53" s="51"/>
      <c r="N53" s="51"/>
      <c r="O53" s="51"/>
      <c r="P53" s="51"/>
      <c r="Q53" s="51"/>
      <c r="R53" s="51"/>
      <c r="S53" s="51"/>
      <c r="T53" s="51"/>
      <c r="U53" s="51"/>
      <c r="V53" s="51"/>
      <c r="W53" s="51"/>
      <c r="X53" s="51"/>
      <c r="Y53" s="51"/>
      <c r="Z53" s="51"/>
    </row>
    <row r="54" spans="1:26" s="49" customFormat="1" ht="15.75" customHeight="1" thickBot="1" x14ac:dyDescent="0.35">
      <c r="A54" s="677"/>
      <c r="B54" s="149" t="s">
        <v>134</v>
      </c>
      <c r="C54" s="320">
        <f>'Urban_degree of utilization'!$AF$34</f>
        <v>0.46796111626468778</v>
      </c>
      <c r="D54" s="321">
        <f>'Urban_degree of utilization'!$T$34</f>
        <v>0.37299999999999994</v>
      </c>
      <c r="F54" s="51"/>
      <c r="G54" s="51"/>
      <c r="H54" s="51"/>
      <c r="I54" s="51"/>
      <c r="J54" s="51"/>
      <c r="K54" s="51"/>
      <c r="L54" s="51"/>
      <c r="N54" s="51"/>
      <c r="O54" s="51"/>
      <c r="P54" s="51"/>
      <c r="Q54" s="51"/>
      <c r="R54" s="51"/>
      <c r="S54" s="51"/>
      <c r="T54" s="51"/>
      <c r="U54" s="51"/>
      <c r="V54" s="51"/>
      <c r="W54" s="51"/>
      <c r="X54" s="51"/>
      <c r="Y54" s="51"/>
      <c r="Z54" s="51"/>
    </row>
    <row r="55" spans="1:26" s="49" customFormat="1" x14ac:dyDescent="0.3">
      <c r="A55" s="507"/>
      <c r="B55" s="110"/>
      <c r="C55" s="132"/>
      <c r="F55" s="51"/>
      <c r="G55" s="51"/>
      <c r="H55" s="51"/>
      <c r="I55" s="51"/>
      <c r="J55" s="51"/>
      <c r="K55" s="51"/>
      <c r="L55" s="51"/>
      <c r="N55" s="51"/>
      <c r="O55" s="51"/>
      <c r="P55" s="51"/>
      <c r="Q55" s="51"/>
      <c r="R55" s="51"/>
      <c r="S55" s="51"/>
      <c r="T55" s="51"/>
      <c r="U55" s="51"/>
      <c r="V55" s="51"/>
      <c r="W55" s="51"/>
      <c r="X55" s="51"/>
      <c r="Y55" s="51"/>
      <c r="Z55" s="51"/>
    </row>
    <row r="56" spans="1:26" s="49" customFormat="1" ht="16.2" thickBot="1" x14ac:dyDescent="0.35">
      <c r="A56" s="110"/>
      <c r="B56" s="132"/>
      <c r="D56" s="134"/>
      <c r="F56" s="110"/>
      <c r="G56" s="111"/>
      <c r="H56" s="112"/>
      <c r="I56" s="51"/>
      <c r="J56" s="51"/>
      <c r="K56" s="51"/>
      <c r="L56" s="51"/>
    </row>
    <row r="57" spans="1:26" s="49" customFormat="1" ht="48" customHeight="1" x14ac:dyDescent="0.3">
      <c r="A57" s="143" t="s">
        <v>268</v>
      </c>
      <c r="B57" s="502" t="s">
        <v>107</v>
      </c>
      <c r="C57" s="144" t="s">
        <v>108</v>
      </c>
      <c r="D57" s="134"/>
      <c r="F57" s="110"/>
      <c r="G57" s="111"/>
      <c r="H57" s="112"/>
      <c r="I57" s="51"/>
      <c r="J57" s="51"/>
      <c r="K57" s="51"/>
      <c r="L57" s="51"/>
    </row>
    <row r="58" spans="1:26" s="49" customFormat="1" ht="16.2" thickBot="1" x14ac:dyDescent="0.35">
      <c r="A58" s="142" t="s">
        <v>109</v>
      </c>
      <c r="B58" s="322">
        <f>Population!$E$30</f>
        <v>0.14990596299490336</v>
      </c>
      <c r="C58" s="323">
        <f>Population!$C$30</f>
        <v>0.166856140119156</v>
      </c>
      <c r="D58" s="134"/>
      <c r="F58" s="110"/>
      <c r="G58" s="111"/>
      <c r="H58" s="112"/>
      <c r="I58" s="51"/>
      <c r="J58" s="51"/>
      <c r="K58" s="51"/>
      <c r="L58" s="51"/>
    </row>
    <row r="59" spans="1:26" s="49" customFormat="1" x14ac:dyDescent="0.3">
      <c r="A59" s="133"/>
      <c r="B59" s="133"/>
      <c r="C59" s="133"/>
      <c r="E59" s="110"/>
      <c r="F59" s="111"/>
      <c r="G59" s="112"/>
      <c r="H59" s="51"/>
      <c r="I59" s="51"/>
      <c r="J59" s="51"/>
      <c r="K59" s="51"/>
    </row>
    <row r="60" spans="1:26" s="49" customFormat="1" ht="16.2" thickBot="1" x14ac:dyDescent="0.35">
      <c r="A60" s="109"/>
      <c r="B60" s="133"/>
      <c r="C60" s="133"/>
      <c r="D60" s="133"/>
      <c r="E60" s="133"/>
      <c r="F60" s="133"/>
      <c r="G60" s="133"/>
      <c r="H60" s="133"/>
      <c r="I60" s="133"/>
      <c r="J60" s="133"/>
      <c r="K60" s="133"/>
      <c r="L60" s="133"/>
      <c r="M60" s="133"/>
      <c r="N60" s="133"/>
      <c r="O60" s="133"/>
      <c r="P60" s="133"/>
      <c r="Q60" s="133"/>
      <c r="R60" s="133"/>
      <c r="S60" s="133"/>
      <c r="U60" s="482"/>
      <c r="V60" s="482"/>
      <c r="W60" s="482"/>
    </row>
    <row r="61" spans="1:26" s="49" customFormat="1" ht="16.2" thickBot="1" x14ac:dyDescent="0.35">
      <c r="A61" s="678" t="s">
        <v>65</v>
      </c>
      <c r="B61" s="679"/>
      <c r="C61" s="508"/>
      <c r="D61" s="508"/>
      <c r="E61" s="508"/>
      <c r="F61" s="396"/>
      <c r="G61" s="396"/>
      <c r="H61" s="397"/>
      <c r="I61" s="396"/>
      <c r="J61" s="396"/>
      <c r="K61" s="396"/>
      <c r="L61" s="396"/>
      <c r="M61" s="397"/>
      <c r="N61" s="397"/>
      <c r="O61" s="398"/>
      <c r="P61" s="398"/>
      <c r="Q61" s="398"/>
      <c r="R61" s="398"/>
      <c r="S61" s="397"/>
      <c r="T61" s="475"/>
      <c r="U61" s="483"/>
      <c r="V61" s="483"/>
      <c r="W61" s="484"/>
    </row>
    <row r="62" spans="1:26" s="49" customFormat="1" ht="108" customHeight="1" x14ac:dyDescent="0.3">
      <c r="A62" s="680" t="s">
        <v>13</v>
      </c>
      <c r="B62" s="669" t="s">
        <v>110</v>
      </c>
      <c r="C62" s="669" t="s">
        <v>111</v>
      </c>
      <c r="D62" s="669" t="s">
        <v>14</v>
      </c>
      <c r="E62" s="657" t="s">
        <v>104</v>
      </c>
      <c r="F62" s="658"/>
      <c r="G62" s="669" t="s">
        <v>178</v>
      </c>
      <c r="H62" s="669"/>
      <c r="I62" s="669" t="s">
        <v>103</v>
      </c>
      <c r="J62" s="650" t="s">
        <v>62</v>
      </c>
      <c r="K62" s="651"/>
      <c r="L62" s="651"/>
      <c r="M62" s="651"/>
      <c r="N62" s="651"/>
      <c r="O62" s="651"/>
      <c r="P62" s="651"/>
      <c r="Q62" s="651"/>
      <c r="R62" s="651"/>
      <c r="S62" s="651"/>
      <c r="T62" s="651"/>
      <c r="U62" s="651"/>
      <c r="V62" s="651"/>
      <c r="W62" s="652"/>
    </row>
    <row r="63" spans="1:26" s="49" customFormat="1" x14ac:dyDescent="0.3">
      <c r="A63" s="668"/>
      <c r="B63" s="656"/>
      <c r="C63" s="656"/>
      <c r="D63" s="656"/>
      <c r="E63" s="659"/>
      <c r="F63" s="660"/>
      <c r="G63" s="656"/>
      <c r="H63" s="656"/>
      <c r="I63" s="656"/>
      <c r="J63" s="501">
        <v>2005</v>
      </c>
      <c r="K63" s="501">
        <v>2006</v>
      </c>
      <c r="L63" s="501">
        <v>2007</v>
      </c>
      <c r="M63" s="501">
        <v>2008</v>
      </c>
      <c r="N63" s="501">
        <v>2009</v>
      </c>
      <c r="O63" s="501">
        <v>2010</v>
      </c>
      <c r="P63" s="501">
        <v>2011</v>
      </c>
      <c r="Q63" s="501">
        <v>2012</v>
      </c>
      <c r="R63" s="501">
        <v>2013</v>
      </c>
      <c r="S63" s="501">
        <v>2014</v>
      </c>
      <c r="T63" s="513">
        <v>2015</v>
      </c>
      <c r="U63" s="513">
        <v>2016</v>
      </c>
      <c r="V63" s="513">
        <v>2017</v>
      </c>
      <c r="W63" s="452">
        <v>2018</v>
      </c>
    </row>
    <row r="64" spans="1:26" s="45" customFormat="1" x14ac:dyDescent="0.3">
      <c r="A64" s="663" t="s">
        <v>109</v>
      </c>
      <c r="B64" s="661">
        <f>B58</f>
        <v>0.14990596299490336</v>
      </c>
      <c r="C64" s="666">
        <f>C58</f>
        <v>0.166856140119156</v>
      </c>
      <c r="D64" s="153" t="s">
        <v>15</v>
      </c>
      <c r="E64" s="661">
        <f>C50</f>
        <v>0.32984693877551019</v>
      </c>
      <c r="F64" s="661"/>
      <c r="G64" s="670">
        <f>D50</f>
        <v>0.45</v>
      </c>
      <c r="H64" s="670"/>
      <c r="I64" s="154">
        <f>B44*A31</f>
        <v>0.3</v>
      </c>
      <c r="J64" s="155">
        <f t="shared" ref="J64:O64" si="2">($B$64*$E64*$I64)*(C27-$A$34)</f>
        <v>7805464.4493860565</v>
      </c>
      <c r="K64" s="155">
        <f t="shared" si="2"/>
        <v>7909267.4428311437</v>
      </c>
      <c r="L64" s="155">
        <f t="shared" si="2"/>
        <v>8013070.4362762347</v>
      </c>
      <c r="M64" s="155">
        <f t="shared" si="2"/>
        <v>8116873.429721321</v>
      </c>
      <c r="N64" s="155">
        <f t="shared" si="2"/>
        <v>8220676.4231664101</v>
      </c>
      <c r="O64" s="155">
        <f t="shared" si="2"/>
        <v>8324479.4166115001</v>
      </c>
      <c r="P64" s="155">
        <f>($C$64*$G64*$I64)*(I27-$A$34)</f>
        <v>12369431.317369504</v>
      </c>
      <c r="Q64" s="155">
        <f>($C$64*$G64*$I64)*(J27-$A$34)</f>
        <v>12543171.524783885</v>
      </c>
      <c r="R64" s="155">
        <f>($C$64*$G64*$I64)*(K27-$A$34)</f>
        <v>12716911.732198268</v>
      </c>
      <c r="S64" s="155">
        <f>($C$64*$G64*$I64)*(L27-$A$34)</f>
        <v>12890651.939612649</v>
      </c>
      <c r="T64" s="462">
        <f>($C$64*$G64*$I64)*(M27-$A$34)</f>
        <v>13064392.147027032</v>
      </c>
      <c r="U64" s="462">
        <f t="shared" ref="U64:W64" si="3">($C$64*$G64*$I64)*(N27-$A$34)</f>
        <v>13240572.697808698</v>
      </c>
      <c r="V64" s="462">
        <f t="shared" si="3"/>
        <v>13419193.591957645</v>
      </c>
      <c r="W64" s="156">
        <f t="shared" si="3"/>
        <v>13600254.829473872</v>
      </c>
    </row>
    <row r="65" spans="1:23" s="45" customFormat="1" x14ac:dyDescent="0.3">
      <c r="A65" s="663"/>
      <c r="B65" s="661"/>
      <c r="C65" s="666"/>
      <c r="D65" s="153" t="s">
        <v>16</v>
      </c>
      <c r="E65" s="662">
        <f t="shared" ref="E65:E66" si="4">C51</f>
        <v>9.5000000000000001E-2</v>
      </c>
      <c r="F65" s="662"/>
      <c r="G65" s="662">
        <f>D51</f>
        <v>4.1999999999999996E-2</v>
      </c>
      <c r="H65" s="662"/>
      <c r="I65" s="154">
        <f>B46*A31</f>
        <v>0.06</v>
      </c>
      <c r="J65" s="155">
        <f t="shared" ref="J65:O65" si="5">($B$64*$E$65*$I$65)*(C27-$A$34)</f>
        <v>449614.06975272507</v>
      </c>
      <c r="K65" s="155">
        <f t="shared" si="5"/>
        <v>455593.37907352176</v>
      </c>
      <c r="L65" s="155">
        <f t="shared" si="5"/>
        <v>461572.68839431863</v>
      </c>
      <c r="M65" s="155">
        <f t="shared" si="5"/>
        <v>467551.99771511526</v>
      </c>
      <c r="N65" s="155">
        <f t="shared" si="5"/>
        <v>473531.30703591206</v>
      </c>
      <c r="O65" s="155">
        <f t="shared" si="5"/>
        <v>479510.61635670887</v>
      </c>
      <c r="P65" s="155">
        <f>($C$64*$G$65*$I$65)*(I27-$A$34)</f>
        <v>230896.05125756402</v>
      </c>
      <c r="Q65" s="155">
        <f>($C$64*$G$65*$I$65)*(J27-$A$34)</f>
        <v>234139.20179596581</v>
      </c>
      <c r="R65" s="155">
        <f>($C$64*$G$65*$I$65)*(K27-$A$34)</f>
        <v>237382.35233436764</v>
      </c>
      <c r="S65" s="155">
        <f>($C$64*$G$65*$I$65)*(L27-$A$34)</f>
        <v>240625.5028727694</v>
      </c>
      <c r="T65" s="462">
        <f>($C$64*$G$65*$I$65)*(M27-$A$34)</f>
        <v>243868.65341117125</v>
      </c>
      <c r="U65" s="462">
        <f t="shared" ref="U65:W65" si="6">($C$64*$G$65*$I$65)*(N27-$A$34)</f>
        <v>247157.35702576232</v>
      </c>
      <c r="V65" s="462">
        <f t="shared" si="6"/>
        <v>250491.61371654269</v>
      </c>
      <c r="W65" s="156">
        <f t="shared" si="6"/>
        <v>253871.42348351225</v>
      </c>
    </row>
    <row r="66" spans="1:23" s="45" customFormat="1" x14ac:dyDescent="0.3">
      <c r="A66" s="663"/>
      <c r="B66" s="661"/>
      <c r="C66" s="666"/>
      <c r="D66" s="153" t="s">
        <v>176</v>
      </c>
      <c r="E66" s="662">
        <f t="shared" si="4"/>
        <v>2.2897727272727274E-2</v>
      </c>
      <c r="F66" s="662"/>
      <c r="G66" s="661">
        <f>D52</f>
        <v>0.02</v>
      </c>
      <c r="H66" s="661"/>
      <c r="I66" s="154">
        <f>B45*A31</f>
        <v>0.3</v>
      </c>
      <c r="J66" s="155">
        <f t="shared" ref="J66:O66" si="7">($B$64*$E$66*$I$66)*(C27-$A$34)</f>
        <v>541849.49195678299</v>
      </c>
      <c r="K66" s="155">
        <f t="shared" si="7"/>
        <v>549055.41796240816</v>
      </c>
      <c r="L66" s="155">
        <f t="shared" si="7"/>
        <v>556261.34396803356</v>
      </c>
      <c r="M66" s="155">
        <f t="shared" si="7"/>
        <v>563467.26997365872</v>
      </c>
      <c r="N66" s="155">
        <f t="shared" si="7"/>
        <v>570673.19597928401</v>
      </c>
      <c r="O66" s="155">
        <f t="shared" si="7"/>
        <v>577879.12198490941</v>
      </c>
      <c r="P66" s="155">
        <f>($C$64*$G$66*$I$66)*(I27-$A$34)</f>
        <v>549752.5029942001</v>
      </c>
      <c r="Q66" s="155">
        <f>($C$64*$G$66*$I$66)*(J27-$A$34)</f>
        <v>557474.28999039473</v>
      </c>
      <c r="R66" s="155">
        <f>($C$64*$G$66*$I$66)*(K27-$A$34)</f>
        <v>565196.07698658959</v>
      </c>
      <c r="S66" s="155">
        <f>($C$64*$G$66*$I$66)*(L27-$A$34)</f>
        <v>572917.86398278433</v>
      </c>
      <c r="T66" s="462">
        <f>($C$64*$G$66*$I$66)*(M27-$A$34)</f>
        <v>580639.65097897919</v>
      </c>
      <c r="U66" s="462">
        <f t="shared" ref="U66:W66" si="8">($C$64*$G$66*$I$66)*(N27-$A$34)</f>
        <v>588469.89768038655</v>
      </c>
      <c r="V66" s="462">
        <f t="shared" si="8"/>
        <v>596408.60408700642</v>
      </c>
      <c r="W66" s="156">
        <f t="shared" si="8"/>
        <v>604455.77019883867</v>
      </c>
    </row>
    <row r="67" spans="1:23" s="45" customFormat="1" x14ac:dyDescent="0.3">
      <c r="A67" s="663"/>
      <c r="B67" s="661"/>
      <c r="C67" s="666"/>
      <c r="D67" s="153" t="s">
        <v>177</v>
      </c>
      <c r="E67" s="662">
        <f>C54</f>
        <v>0.46796111626468778</v>
      </c>
      <c r="F67" s="662"/>
      <c r="G67" s="661">
        <f>D54</f>
        <v>0.37299999999999994</v>
      </c>
      <c r="H67" s="661"/>
      <c r="I67" s="154">
        <f>B42*A31</f>
        <v>0.06</v>
      </c>
      <c r="J67" s="155">
        <f t="shared" ref="J67:O67" si="9">($B$64*$E$67*$I$67)*(C27-$A$34)</f>
        <v>2214756.8628399414</v>
      </c>
      <c r="K67" s="155">
        <f t="shared" si="9"/>
        <v>2244210.3814110137</v>
      </c>
      <c r="L67" s="155">
        <f t="shared" si="9"/>
        <v>2273663.8999820868</v>
      </c>
      <c r="M67" s="155">
        <f t="shared" si="9"/>
        <v>2303117.4185531586</v>
      </c>
      <c r="N67" s="155">
        <f t="shared" si="9"/>
        <v>2332570.9371242318</v>
      </c>
      <c r="O67" s="155">
        <f t="shared" si="9"/>
        <v>2362024.4556953046</v>
      </c>
      <c r="P67" s="155">
        <f>($C$64*$G$67*$I$67)*(I27-$A$34)</f>
        <v>2050576.836168366</v>
      </c>
      <c r="Q67" s="155">
        <f>($C$64*$G$67*$I$67)*(J27-$A$34)</f>
        <v>2079379.1016641723</v>
      </c>
      <c r="R67" s="155">
        <f>($C$64*$G$67*$I$67)*(K27-$A$34)</f>
        <v>2108181.367159979</v>
      </c>
      <c r="S67" s="155">
        <f>($C$64*$G$67*$I$67)*(L27-$A$34)</f>
        <v>2136983.6326557854</v>
      </c>
      <c r="T67" s="462">
        <f>($C$64*$G$67*$I$67)*(M27-$A$34)</f>
        <v>2165785.8981515919</v>
      </c>
      <c r="U67" s="462">
        <f t="shared" ref="U67:W67" si="10">($C$64*$G$67*$I$67)*(N27-$A$34)</f>
        <v>2194992.7183478414</v>
      </c>
      <c r="V67" s="462">
        <f t="shared" si="10"/>
        <v>2224604.0932445335</v>
      </c>
      <c r="W67" s="156">
        <f t="shared" si="10"/>
        <v>2254620.0228416678</v>
      </c>
    </row>
    <row r="68" spans="1:23" s="49" customFormat="1" ht="108" customHeight="1" x14ac:dyDescent="0.3">
      <c r="A68" s="668" t="s">
        <v>13</v>
      </c>
      <c r="B68" s="656" t="s">
        <v>110</v>
      </c>
      <c r="C68" s="656" t="s">
        <v>111</v>
      </c>
      <c r="D68" s="656" t="s">
        <v>14</v>
      </c>
      <c r="E68" s="656" t="s">
        <v>205</v>
      </c>
      <c r="F68" s="656" t="s">
        <v>206</v>
      </c>
      <c r="G68" s="656" t="s">
        <v>436</v>
      </c>
      <c r="H68" s="656" t="s">
        <v>437</v>
      </c>
      <c r="I68" s="656" t="s">
        <v>103</v>
      </c>
      <c r="J68" s="653" t="s">
        <v>62</v>
      </c>
      <c r="K68" s="654"/>
      <c r="L68" s="654"/>
      <c r="M68" s="654"/>
      <c r="N68" s="654"/>
      <c r="O68" s="654"/>
      <c r="P68" s="654"/>
      <c r="Q68" s="654"/>
      <c r="R68" s="654"/>
      <c r="S68" s="654"/>
      <c r="T68" s="654"/>
      <c r="U68" s="654"/>
      <c r="V68" s="654"/>
      <c r="W68" s="655"/>
    </row>
    <row r="69" spans="1:23" s="49" customFormat="1" x14ac:dyDescent="0.3">
      <c r="A69" s="668"/>
      <c r="B69" s="656"/>
      <c r="C69" s="656"/>
      <c r="D69" s="656"/>
      <c r="E69" s="656"/>
      <c r="F69" s="656"/>
      <c r="G69" s="656"/>
      <c r="H69" s="656"/>
      <c r="I69" s="656"/>
      <c r="J69" s="501">
        <v>2005</v>
      </c>
      <c r="K69" s="501">
        <v>2006</v>
      </c>
      <c r="L69" s="501">
        <v>2007</v>
      </c>
      <c r="M69" s="501">
        <v>2008</v>
      </c>
      <c r="N69" s="501">
        <v>2009</v>
      </c>
      <c r="O69" s="501">
        <v>2010</v>
      </c>
      <c r="P69" s="501">
        <v>2011</v>
      </c>
      <c r="Q69" s="501">
        <v>2012</v>
      </c>
      <c r="R69" s="501">
        <v>2013</v>
      </c>
      <c r="S69" s="501">
        <v>2014</v>
      </c>
      <c r="T69" s="513">
        <v>2015</v>
      </c>
      <c r="U69" s="513">
        <v>2016</v>
      </c>
      <c r="V69" s="513">
        <v>2017</v>
      </c>
      <c r="W69" s="452">
        <v>2018</v>
      </c>
    </row>
    <row r="70" spans="1:23" s="45" customFormat="1" ht="31.2" x14ac:dyDescent="0.3">
      <c r="A70" s="663" t="s">
        <v>109</v>
      </c>
      <c r="B70" s="661">
        <f>B58</f>
        <v>0.14990596299490336</v>
      </c>
      <c r="C70" s="666">
        <f>C58</f>
        <v>0.166856140119156</v>
      </c>
      <c r="D70" s="153" t="s">
        <v>63</v>
      </c>
      <c r="E70" s="167">
        <f>C53*'STP status'!E31</f>
        <v>6.1981042416966795E-2</v>
      </c>
      <c r="F70" s="490">
        <f>C53*'STP status'!K31</f>
        <v>0</v>
      </c>
      <c r="G70" s="158">
        <f>D53*'STP status'!K31</f>
        <v>0</v>
      </c>
      <c r="H70" s="157">
        <f>D53*'STP status'!N31</f>
        <v>0</v>
      </c>
      <c r="I70" s="154">
        <f>B41*A31</f>
        <v>0.3</v>
      </c>
      <c r="J70" s="155">
        <f>($B$70*$E$70*$I$70)*(C23-$A$34)</f>
        <v>168770.68344924241</v>
      </c>
      <c r="K70" s="155">
        <f>($B$70*$E$70*$I$70)*(D23-$A$34)</f>
        <v>171015.12415631433</v>
      </c>
      <c r="L70" s="155">
        <f>($B$70*$E$70*$I$70)*(E23-$A$34)</f>
        <v>173259.5648633863</v>
      </c>
      <c r="M70" s="155">
        <f>($B$70*$F$70*$I$70)*(F23-$A$34)</f>
        <v>0</v>
      </c>
      <c r="N70" s="155">
        <f>($B$70*$F$70*$I$70)*(G23-$A$34)</f>
        <v>0</v>
      </c>
      <c r="O70" s="155">
        <f>($B$70*$F$70*$I$70)*(H23-$A$34)</f>
        <v>0</v>
      </c>
      <c r="P70" s="155">
        <f>($C$70*$G$70*$I$70)*(I23-$A$34)</f>
        <v>0</v>
      </c>
      <c r="Q70" s="155">
        <f>($C$70*$G$70*$I$70)*(J23-$A$34)</f>
        <v>0</v>
      </c>
      <c r="R70" s="155">
        <f>($C$70*$G$70*$I$70)*(K23-$A$34)</f>
        <v>0</v>
      </c>
      <c r="S70" s="155">
        <f>($C$70*$G$70*$I$70)*(L23-$A$34)</f>
        <v>0</v>
      </c>
      <c r="T70" s="462">
        <f>($C$70*$G$70*$I$70)*(M23-$A$34)</f>
        <v>0</v>
      </c>
      <c r="U70" s="462">
        <f>($C$70*$H$70*$I$70)*(N23-$A$34)</f>
        <v>0</v>
      </c>
      <c r="V70" s="462">
        <f t="shared" ref="V70:W70" si="11">($C$70*$H$70*$I$70)*(O23-$A$34)</f>
        <v>0</v>
      </c>
      <c r="W70" s="156">
        <f t="shared" si="11"/>
        <v>0</v>
      </c>
    </row>
    <row r="71" spans="1:23" s="45" customFormat="1" ht="31.2" x14ac:dyDescent="0.3">
      <c r="A71" s="663"/>
      <c r="B71" s="661"/>
      <c r="C71" s="666"/>
      <c r="D71" s="153" t="s">
        <v>64</v>
      </c>
      <c r="E71" s="165">
        <f>(C53-E70)*'STP status'!D31</f>
        <v>0</v>
      </c>
      <c r="F71" s="477">
        <f>(C53-F70)*'STP status'!J31</f>
        <v>0</v>
      </c>
      <c r="G71" s="479">
        <f>(D53-G70)*'STP status'!J31</f>
        <v>0</v>
      </c>
      <c r="H71" s="479">
        <f>(D53-H70)*'STP status'!M31</f>
        <v>1.2657232704402516E-2</v>
      </c>
      <c r="I71" s="154">
        <f>B38*A31</f>
        <v>0.48</v>
      </c>
      <c r="J71" s="155">
        <f>($B$70*$E$71*$I$71)*(C23-$A$34)</f>
        <v>0</v>
      </c>
      <c r="K71" s="155">
        <f>($B$70*$E$71*$I$71)*(D23-$A$34)</f>
        <v>0</v>
      </c>
      <c r="L71" s="155">
        <f>($B$70*$E$71*$I$71)*(E23-$A$34)</f>
        <v>0</v>
      </c>
      <c r="M71" s="155">
        <f>($B$70*$F$71*$I$71)*(F23-$A$34)</f>
        <v>0</v>
      </c>
      <c r="N71" s="155">
        <f>($B$70*$F$71*$I$71)*(G23-$A$34)</f>
        <v>0</v>
      </c>
      <c r="O71" s="155">
        <f>($B$70*$F$71*$I$71)*(H23-$A$34)</f>
        <v>0</v>
      </c>
      <c r="P71" s="155">
        <f>($C$70*$G$71*$I$71)*(I23-$A$34)</f>
        <v>0</v>
      </c>
      <c r="Q71" s="155">
        <f>($C$70*$G$71*$I$71)*(J23-$A$34)</f>
        <v>0</v>
      </c>
      <c r="R71" s="155">
        <f>($C$70*$G$71*$I$71)*(K23-$A$34)</f>
        <v>0</v>
      </c>
      <c r="S71" s="155">
        <f>($C$70*$G$71*$I$71)*(L23-$A$34)</f>
        <v>0</v>
      </c>
      <c r="T71" s="462">
        <f>($C$70*$G$71*$I$71)*(M23-$A$34)</f>
        <v>0</v>
      </c>
      <c r="U71" s="462">
        <f>($C$70*$H$71*$I$71)*(N23-$A$34)</f>
        <v>96787.124289808824</v>
      </c>
      <c r="V71" s="462">
        <f t="shared" ref="V71:W71" si="12">($C$70*$H$71*$I$71)*(O23-$A$34)</f>
        <v>98092.82330127318</v>
      </c>
      <c r="W71" s="156">
        <f t="shared" si="12"/>
        <v>99416.360953269905</v>
      </c>
    </row>
    <row r="72" spans="1:23" s="45" customFormat="1" ht="31.8" thickBot="1" x14ac:dyDescent="0.35">
      <c r="A72" s="664"/>
      <c r="B72" s="665"/>
      <c r="C72" s="667"/>
      <c r="D72" s="159" t="s">
        <v>105</v>
      </c>
      <c r="E72" s="164">
        <f>(C53-E70)*'STP status'!C31</f>
        <v>2.2313175270108038E-2</v>
      </c>
      <c r="F72" s="478">
        <f>(C53-F70)*'STP status'!I31</f>
        <v>8.4294217687074832E-2</v>
      </c>
      <c r="G72" s="480">
        <f>(D53-G70)*'STP status'!I31</f>
        <v>0.115</v>
      </c>
      <c r="H72" s="481">
        <f>(D53-H70)*'STP status'!L31</f>
        <v>0.10234276729559749</v>
      </c>
      <c r="I72" s="160">
        <f>B39*A31</f>
        <v>0.18</v>
      </c>
      <c r="J72" s="161">
        <f>($B$70*$E$72*$I$72)*(C23-$A$34)</f>
        <v>36454.467625036348</v>
      </c>
      <c r="K72" s="161">
        <f>($B$70*$E$72*$I$72)*(D23-$A$34)</f>
        <v>36939.266817763877</v>
      </c>
      <c r="L72" s="161">
        <f>($B$70*$E$72*$I$72)*(E23-$A$34)</f>
        <v>37424.066010491428</v>
      </c>
      <c r="M72" s="161">
        <f>($B$70*$F$72*$I$72)*(F23-$A$34)</f>
        <v>143211.26854549386</v>
      </c>
      <c r="N72" s="161">
        <f>($B$70*$F$72*$I$72)*(G23-$A$34)</f>
        <v>145042.73216246456</v>
      </c>
      <c r="O72" s="161">
        <f>($B$70*$F$72*$I$72)*(H23-$A$34)</f>
        <v>146874.19577943525</v>
      </c>
      <c r="P72" s="161">
        <f>($C$70*$G$72*$I$72)*(I23-$A$34)</f>
        <v>308071.05305501254</v>
      </c>
      <c r="Q72" s="161">
        <f>($C$70*$G$72*$I$72)*(J23-$A$34)</f>
        <v>312398.19852215989</v>
      </c>
      <c r="R72" s="161">
        <f>($C$70*$G$72*$I$72)*(K23-$A$34)</f>
        <v>316725.34398930724</v>
      </c>
      <c r="S72" s="161">
        <f>($C$70*$G$72*$I$72)*(L23-$A$34)</f>
        <v>321052.48945645447</v>
      </c>
      <c r="T72" s="463">
        <f>($C$70*$G$72*$I$72)*(M23-$A$34)</f>
        <v>325379.63492360176</v>
      </c>
      <c r="U72" s="463">
        <f>($C$70*$H$72*$I$72)*(N23-$A$34)</f>
        <v>293472.38757874171</v>
      </c>
      <c r="V72" s="463">
        <f t="shared" ref="V72:W72" si="13">($C$70*$H$72*$I$72)*(O23-$A$34)</f>
        <v>297431.45350993186</v>
      </c>
      <c r="W72" s="162">
        <f t="shared" si="13"/>
        <v>301444.60874759336</v>
      </c>
    </row>
    <row r="73" spans="1:23" s="45" customFormat="1" x14ac:dyDescent="0.3">
      <c r="A73" s="131"/>
      <c r="B73" s="47"/>
      <c r="C73" s="47"/>
      <c r="D73" s="47"/>
      <c r="E73" s="324"/>
      <c r="F73" s="48"/>
      <c r="G73" s="48"/>
      <c r="H73" s="476"/>
      <c r="I73" s="48"/>
      <c r="J73" s="48"/>
      <c r="K73" s="48"/>
    </row>
    <row r="74" spans="1:23" s="114" customFormat="1" x14ac:dyDescent="0.3">
      <c r="A74" s="68"/>
      <c r="B74" s="56"/>
      <c r="C74" s="56"/>
      <c r="D74" s="56"/>
      <c r="E74" s="56"/>
      <c r="F74" s="113"/>
      <c r="G74" s="113"/>
      <c r="H74" s="113"/>
      <c r="I74" s="113"/>
      <c r="J74" s="113"/>
      <c r="K74" s="113"/>
    </row>
    <row r="75" spans="1:23" ht="47.25" customHeight="1" x14ac:dyDescent="0.3">
      <c r="A75" s="656" t="s">
        <v>357</v>
      </c>
      <c r="B75" s="656"/>
      <c r="C75" s="392">
        <v>2005</v>
      </c>
      <c r="D75" s="392">
        <v>2006</v>
      </c>
      <c r="E75" s="501">
        <v>2007</v>
      </c>
      <c r="F75" s="501">
        <v>2008</v>
      </c>
      <c r="G75" s="501">
        <v>2009</v>
      </c>
      <c r="H75" s="501">
        <v>2010</v>
      </c>
      <c r="I75" s="501">
        <v>2011</v>
      </c>
      <c r="J75" s="501">
        <v>2012</v>
      </c>
      <c r="K75" s="501">
        <v>2013</v>
      </c>
      <c r="L75" s="501">
        <v>2014</v>
      </c>
      <c r="M75" s="501">
        <v>2015</v>
      </c>
      <c r="N75" s="513">
        <v>2016</v>
      </c>
      <c r="O75" s="513">
        <v>2017</v>
      </c>
      <c r="P75" s="501">
        <v>2018</v>
      </c>
    </row>
    <row r="76" spans="1:23" x14ac:dyDescent="0.3">
      <c r="A76" s="393"/>
      <c r="B76" s="394"/>
      <c r="C76" s="395">
        <f t="shared" ref="C76:L76" si="14">(SUM(J64:J67)+SUM(J70:J72))/10^3</f>
        <v>11216.910025009785</v>
      </c>
      <c r="D76" s="395">
        <f t="shared" si="14"/>
        <v>11366.081012252167</v>
      </c>
      <c r="E76" s="395">
        <f t="shared" si="14"/>
        <v>11515.251999494552</v>
      </c>
      <c r="F76" s="395">
        <f t="shared" si="14"/>
        <v>11594.221384508746</v>
      </c>
      <c r="G76" s="395">
        <f t="shared" si="14"/>
        <v>11742.494595468303</v>
      </c>
      <c r="H76" s="395">
        <f t="shared" si="14"/>
        <v>11890.767806427859</v>
      </c>
      <c r="I76" s="395">
        <f t="shared" si="14"/>
        <v>15508.727760844646</v>
      </c>
      <c r="J76" s="395">
        <f t="shared" si="14"/>
        <v>15726.562316756577</v>
      </c>
      <c r="K76" s="395">
        <f t="shared" si="14"/>
        <v>15944.396872668513</v>
      </c>
      <c r="L76" s="395">
        <f t="shared" si="14"/>
        <v>16162.231428580442</v>
      </c>
      <c r="M76" s="395">
        <f>(SUM(T64:T67)+SUM(T70:T72))/10^3</f>
        <v>16380.065984492374</v>
      </c>
      <c r="N76" s="395">
        <f t="shared" ref="N76:P76" si="15">(SUM(U64:U67)+SUM(U70:U72))/10^3</f>
        <v>16661.452182731242</v>
      </c>
      <c r="O76" s="395">
        <f t="shared" si="15"/>
        <v>16886.222179816934</v>
      </c>
      <c r="P76" s="395">
        <f t="shared" si="15"/>
        <v>17114.063015698754</v>
      </c>
    </row>
    <row r="77" spans="1:23" x14ac:dyDescent="0.3">
      <c r="A77" s="68"/>
      <c r="B77" s="69"/>
      <c r="C77" s="410"/>
      <c r="D77" s="69"/>
      <c r="E77" s="120"/>
      <c r="F77" s="121"/>
      <c r="G77" s="121"/>
      <c r="H77" s="121"/>
      <c r="I77" s="121"/>
      <c r="J77" s="121"/>
    </row>
    <row r="78" spans="1:23" ht="47.25" customHeight="1" x14ac:dyDescent="0.3">
      <c r="A78" s="656" t="s">
        <v>112</v>
      </c>
      <c r="B78" s="656"/>
      <c r="C78" s="392">
        <v>2005</v>
      </c>
      <c r="D78" s="392">
        <v>2006</v>
      </c>
      <c r="E78" s="501">
        <v>2007</v>
      </c>
      <c r="F78" s="501">
        <v>2008</v>
      </c>
      <c r="G78" s="501">
        <v>2009</v>
      </c>
      <c r="H78" s="501">
        <v>2010</v>
      </c>
      <c r="I78" s="501">
        <v>2011</v>
      </c>
      <c r="J78" s="501">
        <v>2012</v>
      </c>
      <c r="K78" s="501">
        <v>2013</v>
      </c>
      <c r="L78" s="501">
        <v>2014</v>
      </c>
      <c r="M78" s="501">
        <v>2015</v>
      </c>
      <c r="N78" s="513">
        <v>2016</v>
      </c>
      <c r="O78" s="513">
        <v>2017</v>
      </c>
      <c r="P78" s="513">
        <v>2018</v>
      </c>
      <c r="Q78" s="485"/>
    </row>
    <row r="79" spans="1:23" x14ac:dyDescent="0.3">
      <c r="A79" s="393"/>
      <c r="B79" s="394"/>
      <c r="C79" s="395">
        <f t="shared" ref="C79:P79" si="16">C76*21</f>
        <v>235555.1105252055</v>
      </c>
      <c r="D79" s="395">
        <f t="shared" si="16"/>
        <v>238687.7012572955</v>
      </c>
      <c r="E79" s="395">
        <f t="shared" si="16"/>
        <v>241820.29198938559</v>
      </c>
      <c r="F79" s="395">
        <f t="shared" si="16"/>
        <v>243478.64907468366</v>
      </c>
      <c r="G79" s="395">
        <f t="shared" si="16"/>
        <v>246592.38650483434</v>
      </c>
      <c r="H79" s="395">
        <f t="shared" si="16"/>
        <v>249706.12393498502</v>
      </c>
      <c r="I79" s="395">
        <f t="shared" si="16"/>
        <v>325683.28297773754</v>
      </c>
      <c r="J79" s="395">
        <f t="shared" si="16"/>
        <v>330257.8086518881</v>
      </c>
      <c r="K79" s="395">
        <f t="shared" si="16"/>
        <v>334832.33432603878</v>
      </c>
      <c r="L79" s="395">
        <f t="shared" si="16"/>
        <v>339406.86000018928</v>
      </c>
      <c r="M79" s="395">
        <f>M76*21</f>
        <v>343981.38567433984</v>
      </c>
      <c r="N79" s="395">
        <f t="shared" si="16"/>
        <v>349890.49583735608</v>
      </c>
      <c r="O79" s="395">
        <f t="shared" si="16"/>
        <v>354610.6657761556</v>
      </c>
      <c r="P79" s="395">
        <f t="shared" si="16"/>
        <v>359395.32332967385</v>
      </c>
    </row>
    <row r="80" spans="1:23" x14ac:dyDescent="0.3">
      <c r="F80" s="123"/>
    </row>
    <row r="81" spans="2:6" x14ac:dyDescent="0.3">
      <c r="B81" s="57"/>
      <c r="C81" s="367"/>
      <c r="D81" s="57"/>
      <c r="E81" s="57"/>
    </row>
    <row r="82" spans="2:6" x14ac:dyDescent="0.3">
      <c r="B82" s="57"/>
      <c r="C82" s="124"/>
      <c r="D82" s="124"/>
      <c r="E82" s="124"/>
      <c r="F82" s="123"/>
    </row>
    <row r="83" spans="2:6" x14ac:dyDescent="0.3">
      <c r="B83" s="57"/>
      <c r="C83" s="124"/>
      <c r="D83" s="124"/>
      <c r="E83" s="124"/>
    </row>
  </sheetData>
  <mergeCells count="38">
    <mergeCell ref="A33:B33"/>
    <mergeCell ref="A48:D48"/>
    <mergeCell ref="A50:A54"/>
    <mergeCell ref="A61:B61"/>
    <mergeCell ref="A62:A63"/>
    <mergeCell ref="B62:B63"/>
    <mergeCell ref="C62:C63"/>
    <mergeCell ref="D62:D63"/>
    <mergeCell ref="E62:F63"/>
    <mergeCell ref="G62:H63"/>
    <mergeCell ref="I62:I63"/>
    <mergeCell ref="J62:W62"/>
    <mergeCell ref="A64:A67"/>
    <mergeCell ref="B64:B67"/>
    <mergeCell ref="C64:C67"/>
    <mergeCell ref="E64:F64"/>
    <mergeCell ref="G64:H64"/>
    <mergeCell ref="E65:F65"/>
    <mergeCell ref="G65:H65"/>
    <mergeCell ref="E66:F66"/>
    <mergeCell ref="G66:H66"/>
    <mergeCell ref="E67:F67"/>
    <mergeCell ref="G67:H67"/>
    <mergeCell ref="I68:I69"/>
    <mergeCell ref="J68:W68"/>
    <mergeCell ref="A70:A72"/>
    <mergeCell ref="B70:B72"/>
    <mergeCell ref="C70:C72"/>
    <mergeCell ref="A68:A69"/>
    <mergeCell ref="B68:B69"/>
    <mergeCell ref="C68:C69"/>
    <mergeCell ref="D68:D69"/>
    <mergeCell ref="E68:E69"/>
    <mergeCell ref="A75:B75"/>
    <mergeCell ref="A78:B78"/>
    <mergeCell ref="F68:F69"/>
    <mergeCell ref="G68:G69"/>
    <mergeCell ref="H68:H69"/>
  </mergeCells>
  <pageMargins left="0.25" right="0.25" top="0.75" bottom="0.75" header="0.3" footer="0.3"/>
  <pageSetup paperSize="9" scale="35" fitToHeight="0" orientation="landscape" horizontalDpi="4294967293" verticalDpi="4294967293"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51">
    <tabColor rgb="FFFFC000"/>
    <pageSetUpPr fitToPage="1"/>
  </sheetPr>
  <dimension ref="A1:X48"/>
  <sheetViews>
    <sheetView topLeftCell="H1" zoomScale="85" zoomScaleNormal="85" zoomScalePageLayoutView="80" workbookViewId="0">
      <selection activeCell="J21" sqref="J21"/>
    </sheetView>
  </sheetViews>
  <sheetFormatPr defaultColWidth="8.6640625" defaultRowHeight="15.6" x14ac:dyDescent="0.3"/>
  <cols>
    <col min="1" max="1" width="45.44140625" style="353" customWidth="1"/>
    <col min="2" max="4" width="19.6640625" style="122" customWidth="1"/>
    <col min="5" max="5" width="25.6640625" style="57" customWidth="1"/>
    <col min="6" max="6" width="24.33203125" style="57" customWidth="1"/>
    <col min="7" max="7" width="23" style="57" customWidth="1"/>
    <col min="8" max="8" width="22.33203125" style="57" customWidth="1"/>
    <col min="9" max="9" width="21.6640625" style="57" customWidth="1"/>
    <col min="10" max="10" width="21.33203125" style="57" customWidth="1"/>
    <col min="11" max="11" width="21.44140625" style="57" customWidth="1"/>
    <col min="12" max="12" width="20.6640625" style="57" customWidth="1"/>
    <col min="13" max="13" width="21.6640625" style="57" customWidth="1"/>
    <col min="14" max="14" width="20.44140625" style="57" customWidth="1"/>
    <col min="15" max="15" width="22" style="57" customWidth="1"/>
    <col min="16" max="16" width="19.88671875" style="57" customWidth="1"/>
    <col min="17" max="191" width="8.6640625" style="57"/>
    <col min="192" max="192" width="43.44140625" style="57" customWidth="1"/>
    <col min="193" max="199" width="18.6640625" style="57" customWidth="1"/>
    <col min="200" max="200" width="15.44140625" style="57" customWidth="1"/>
    <col min="201" max="201" width="12.33203125" style="57" customWidth="1"/>
    <col min="202" max="202" width="14.33203125" style="57" customWidth="1"/>
    <col min="203" max="203" width="12.33203125" style="57" customWidth="1"/>
    <col min="204" max="204" width="12.6640625" style="57" customWidth="1"/>
    <col min="205" max="206" width="12.44140625" style="57" customWidth="1"/>
    <col min="207" max="207" width="12.33203125" style="57" customWidth="1"/>
    <col min="208" max="213" width="11.44140625" style="57" bestFit="1" customWidth="1"/>
    <col min="214" max="214" width="13.6640625" style="57" bestFit="1" customWidth="1"/>
    <col min="215" max="219" width="11.44140625" style="57" bestFit="1" customWidth="1"/>
    <col min="220" max="220" width="11.6640625" style="57" customWidth="1"/>
    <col min="221" max="221" width="13.44140625" style="57" bestFit="1" customWidth="1"/>
    <col min="222" max="223" width="11.44140625" style="57" bestFit="1" customWidth="1"/>
    <col min="224" max="224" width="13.6640625" style="57" bestFit="1" customWidth="1"/>
    <col min="225" max="230" width="11.44140625" style="57" bestFit="1" customWidth="1"/>
    <col min="231" max="233" width="11.33203125" style="57" bestFit="1" customWidth="1"/>
    <col min="234" max="234" width="13.6640625" style="57" bestFit="1" customWidth="1"/>
    <col min="235" max="239" width="11.33203125" style="57" bestFit="1" customWidth="1"/>
    <col min="240" max="240" width="13.44140625" style="57" customWidth="1"/>
    <col min="241" max="241" width="11.33203125" style="57" bestFit="1" customWidth="1"/>
    <col min="242" max="242" width="15.33203125" style="57" customWidth="1"/>
    <col min="243" max="243" width="13.33203125" style="57" customWidth="1"/>
    <col min="244" max="244" width="15.6640625" style="57" customWidth="1"/>
    <col min="245" max="245" width="14.6640625" style="57" customWidth="1"/>
    <col min="246" max="246" width="19.33203125" style="57" customWidth="1"/>
    <col min="247" max="247" width="14" style="57" customWidth="1"/>
    <col min="248" max="248" width="15.6640625" style="57" customWidth="1"/>
    <col min="249" max="249" width="17" style="57" customWidth="1"/>
    <col min="250" max="250" width="16.33203125" style="57" customWidth="1"/>
    <col min="251" max="251" width="17.33203125" style="57" customWidth="1"/>
    <col min="252" max="253" width="8.6640625" style="57"/>
    <col min="254" max="254" width="13.6640625" style="57" bestFit="1" customWidth="1"/>
    <col min="255" max="16384" width="8.6640625" style="57"/>
  </cols>
  <sheetData>
    <row r="1" spans="1:24" x14ac:dyDescent="0.3">
      <c r="A1" s="325"/>
      <c r="B1" s="56"/>
      <c r="C1" s="56"/>
      <c r="D1" s="56"/>
      <c r="E1" s="55"/>
      <c r="F1" s="55"/>
      <c r="G1" s="55"/>
      <c r="H1" s="326"/>
      <c r="I1" s="327"/>
      <c r="J1" s="55"/>
    </row>
    <row r="2" spans="1:24" s="63" customFormat="1" x14ac:dyDescent="0.3">
      <c r="A2" s="297" t="s">
        <v>44</v>
      </c>
      <c r="B2" s="59" t="s">
        <v>160</v>
      </c>
      <c r="C2" s="60">
        <v>2005</v>
      </c>
      <c r="D2" s="60">
        <v>2006</v>
      </c>
      <c r="E2" s="60">
        <v>2007</v>
      </c>
      <c r="F2" s="60">
        <v>2008</v>
      </c>
      <c r="G2" s="60">
        <v>2009</v>
      </c>
      <c r="H2" s="60">
        <v>2010</v>
      </c>
      <c r="I2" s="60">
        <v>2011</v>
      </c>
      <c r="J2" s="60">
        <v>2012</v>
      </c>
      <c r="K2" s="60">
        <v>2013</v>
      </c>
      <c r="L2" s="60">
        <v>2014</v>
      </c>
      <c r="M2" s="60">
        <v>2015</v>
      </c>
      <c r="N2" s="60">
        <v>2016</v>
      </c>
      <c r="O2" s="60">
        <v>2017</v>
      </c>
      <c r="P2" s="61">
        <v>2018</v>
      </c>
    </row>
    <row r="3" spans="1:24" s="66" customFormat="1" x14ac:dyDescent="0.3">
      <c r="A3" s="328"/>
      <c r="B3" s="65"/>
      <c r="C3" s="329">
        <f>'Urban population'!G29</f>
        <v>6111805.1999999993</v>
      </c>
      <c r="D3" s="329">
        <f>'Urban population'!H29</f>
        <v>6260446.9999999991</v>
      </c>
      <c r="E3" s="329">
        <f>'Urban population'!I29</f>
        <v>6409088.7999999989</v>
      </c>
      <c r="F3" s="329">
        <f>'Urban population'!J29</f>
        <v>6557730.5999999987</v>
      </c>
      <c r="G3" s="329">
        <f>'Urban population'!K29</f>
        <v>6706372.3999999985</v>
      </c>
      <c r="H3" s="329">
        <f>'Urban population'!L29</f>
        <v>6855014.1999999983</v>
      </c>
      <c r="I3" s="329">
        <f>'Urban population'!M29</f>
        <v>7003656</v>
      </c>
      <c r="J3" s="329">
        <f>'Urban population'!N29</f>
        <v>7192343.8968101069</v>
      </c>
      <c r="K3" s="329">
        <f>'Urban population'!O29</f>
        <v>7381031.7936202139</v>
      </c>
      <c r="L3" s="329">
        <f>'Urban population'!P29</f>
        <v>7569719.6904303208</v>
      </c>
      <c r="M3" s="329">
        <f>'Urban population'!Q29</f>
        <v>7758407.5872404277</v>
      </c>
      <c r="N3" s="329">
        <f>'Urban population'!R29</f>
        <v>7947095.4840505347</v>
      </c>
      <c r="O3" s="329">
        <f>'Urban population'!S29</f>
        <v>8135783.3808606416</v>
      </c>
      <c r="P3" s="330">
        <f>'Urban population'!T29</f>
        <v>8324471.2776707485</v>
      </c>
    </row>
    <row r="4" spans="1:24" s="66" customFormat="1" x14ac:dyDescent="0.3">
      <c r="A4" s="331"/>
      <c r="B4" s="69"/>
      <c r="D4" s="69"/>
      <c r="E4" s="67"/>
      <c r="F4" s="67"/>
      <c r="G4" s="67"/>
      <c r="H4" s="67"/>
      <c r="I4" s="67"/>
      <c r="J4" s="332"/>
      <c r="N4" s="380"/>
    </row>
    <row r="5" spans="1:24" s="66" customFormat="1" x14ac:dyDescent="0.3">
      <c r="A5" s="331"/>
      <c r="B5" s="69"/>
      <c r="C5" s="69"/>
      <c r="D5" s="69"/>
      <c r="E5" s="70"/>
      <c r="F5" s="70"/>
      <c r="G5" s="70"/>
      <c r="H5" s="70"/>
      <c r="I5" s="333"/>
      <c r="J5" s="70"/>
      <c r="N5" s="380"/>
    </row>
    <row r="6" spans="1:24" s="66" customFormat="1" x14ac:dyDescent="0.3">
      <c r="A6" s="297" t="s">
        <v>45</v>
      </c>
      <c r="B6" s="59" t="s">
        <v>46</v>
      </c>
      <c r="C6" s="60">
        <v>2005</v>
      </c>
      <c r="D6" s="60">
        <v>2006</v>
      </c>
      <c r="E6" s="60">
        <v>2007</v>
      </c>
      <c r="F6" s="60">
        <v>2008</v>
      </c>
      <c r="G6" s="60">
        <v>2009</v>
      </c>
      <c r="H6" s="60">
        <v>2010</v>
      </c>
      <c r="I6" s="60">
        <v>2011</v>
      </c>
      <c r="J6" s="60">
        <v>2012</v>
      </c>
      <c r="K6" s="60">
        <v>2013</v>
      </c>
      <c r="L6" s="60">
        <v>2014</v>
      </c>
      <c r="M6" s="60">
        <v>2015</v>
      </c>
      <c r="N6" s="60">
        <v>2016</v>
      </c>
      <c r="O6" s="60">
        <v>2017</v>
      </c>
      <c r="P6" s="61">
        <v>2018</v>
      </c>
    </row>
    <row r="7" spans="1:24" s="66" customFormat="1" x14ac:dyDescent="0.3">
      <c r="A7" s="328"/>
      <c r="B7" s="65"/>
      <c r="C7" s="313">
        <f>'Protein intake'!$B$33/1000*365</f>
        <v>20.148000000000003</v>
      </c>
      <c r="D7" s="313">
        <f>'Protein intake'!$B$33/1000*365</f>
        <v>20.148000000000003</v>
      </c>
      <c r="E7" s="313">
        <f>'Protein intake'!$B$33/1000*365</f>
        <v>20.148000000000003</v>
      </c>
      <c r="F7" s="313">
        <f>'Protein intake'!$B$33/1000*365</f>
        <v>20.148000000000003</v>
      </c>
      <c r="G7" s="313">
        <f>'Protein intake'!$F$33/1000*365</f>
        <v>20.166250000000002</v>
      </c>
      <c r="H7" s="313">
        <f>'Protein intake'!$F$33/1000*365</f>
        <v>20.166250000000002</v>
      </c>
      <c r="I7" s="313">
        <f>'Protein intake'!$L$33/1000*365</f>
        <v>19.83775</v>
      </c>
      <c r="J7" s="313">
        <f>'Protein intake'!$L$33/1000*365</f>
        <v>19.83775</v>
      </c>
      <c r="K7" s="313">
        <f>'Protein intake'!$L$33/1000*365</f>
        <v>19.83775</v>
      </c>
      <c r="L7" s="313">
        <f>'Protein intake'!$L$33/1000*365</f>
        <v>19.83775</v>
      </c>
      <c r="M7" s="313">
        <f>'Protein intake'!$L$33/1000*365</f>
        <v>19.83775</v>
      </c>
      <c r="N7" s="313">
        <f>'Protein intake'!$L$33/1000*365</f>
        <v>19.83775</v>
      </c>
      <c r="O7" s="313">
        <f>'Protein intake'!$L$33/1000*365</f>
        <v>19.83775</v>
      </c>
      <c r="P7" s="314">
        <f>'Protein intake'!$L$33/1000*365</f>
        <v>19.83775</v>
      </c>
    </row>
    <row r="8" spans="1:24" s="66" customFormat="1" x14ac:dyDescent="0.3">
      <c r="A8" s="331"/>
      <c r="B8" s="69"/>
      <c r="C8" s="335"/>
      <c r="D8" s="69"/>
      <c r="E8" s="75"/>
      <c r="F8" s="75"/>
      <c r="G8" s="75"/>
      <c r="H8" s="75"/>
      <c r="I8" s="75"/>
      <c r="J8" s="75"/>
      <c r="N8" s="380"/>
    </row>
    <row r="9" spans="1:24" s="66" customFormat="1" x14ac:dyDescent="0.3">
      <c r="A9" s="331"/>
      <c r="B9" s="76"/>
      <c r="C9" s="76"/>
      <c r="D9" s="76"/>
      <c r="E9" s="70"/>
      <c r="F9" s="70"/>
      <c r="G9" s="70"/>
      <c r="H9" s="70"/>
      <c r="I9" s="70"/>
      <c r="J9" s="70"/>
      <c r="N9" s="380"/>
    </row>
    <row r="10" spans="1:24" s="63" customFormat="1" ht="30" customHeight="1" x14ac:dyDescent="0.3">
      <c r="A10" s="297" t="s">
        <v>335</v>
      </c>
      <c r="B10" s="59"/>
      <c r="C10" s="60">
        <v>2005</v>
      </c>
      <c r="D10" s="60">
        <v>2006</v>
      </c>
      <c r="E10" s="60">
        <v>2007</v>
      </c>
      <c r="F10" s="60">
        <v>2008</v>
      </c>
      <c r="G10" s="60">
        <v>2009</v>
      </c>
      <c r="H10" s="60">
        <v>2010</v>
      </c>
      <c r="I10" s="60">
        <v>2011</v>
      </c>
      <c r="J10" s="60">
        <v>2012</v>
      </c>
      <c r="K10" s="60">
        <v>2013</v>
      </c>
      <c r="L10" s="60">
        <v>2014</v>
      </c>
      <c r="M10" s="60">
        <v>2015</v>
      </c>
      <c r="N10" s="60">
        <v>2016</v>
      </c>
      <c r="O10" s="60">
        <v>2017</v>
      </c>
      <c r="P10" s="61">
        <v>2018</v>
      </c>
      <c r="Q10" s="66"/>
      <c r="R10" s="66"/>
      <c r="S10" s="66"/>
      <c r="T10" s="66"/>
      <c r="U10" s="66"/>
      <c r="V10" s="66"/>
      <c r="W10" s="66"/>
      <c r="X10" s="66"/>
    </row>
    <row r="11" spans="1:24" ht="15.75" customHeight="1" x14ac:dyDescent="0.3">
      <c r="A11" s="336"/>
      <c r="B11" s="78"/>
      <c r="C11" s="41">
        <v>0.16</v>
      </c>
      <c r="D11" s="41">
        <v>0.16</v>
      </c>
      <c r="E11" s="42">
        <v>0.16</v>
      </c>
      <c r="F11" s="42">
        <v>0.16</v>
      </c>
      <c r="G11" s="42">
        <v>0.16</v>
      </c>
      <c r="H11" s="42">
        <v>0.16</v>
      </c>
      <c r="I11" s="42">
        <v>0.16</v>
      </c>
      <c r="J11" s="42">
        <v>0.16</v>
      </c>
      <c r="K11" s="43">
        <v>0.16</v>
      </c>
      <c r="L11" s="43">
        <v>0.16</v>
      </c>
      <c r="M11" s="43">
        <v>0.16</v>
      </c>
      <c r="N11" s="43">
        <v>0.16</v>
      </c>
      <c r="O11" s="43">
        <v>0.16</v>
      </c>
      <c r="P11" s="44">
        <v>0.16</v>
      </c>
      <c r="Q11" s="66"/>
      <c r="R11" s="66"/>
      <c r="S11" s="66"/>
      <c r="T11" s="66"/>
      <c r="U11" s="66"/>
      <c r="V11" s="66"/>
      <c r="W11" s="66"/>
      <c r="X11" s="66"/>
    </row>
    <row r="12" spans="1:24" ht="15.75" customHeight="1" x14ac:dyDescent="0.3">
      <c r="A12" s="338"/>
      <c r="B12" s="76"/>
      <c r="C12" s="76"/>
      <c r="D12" s="76"/>
      <c r="E12" s="75"/>
      <c r="F12" s="75"/>
      <c r="G12" s="75"/>
      <c r="H12" s="75"/>
      <c r="I12" s="75"/>
      <c r="J12" s="75"/>
      <c r="N12" s="380"/>
      <c r="O12" s="66"/>
      <c r="P12" s="66"/>
      <c r="Q12" s="66"/>
      <c r="R12" s="66"/>
      <c r="S12" s="66"/>
      <c r="T12" s="66"/>
      <c r="U12" s="66"/>
      <c r="V12" s="66"/>
      <c r="W12" s="66"/>
      <c r="X12" s="66"/>
    </row>
    <row r="13" spans="1:24" x14ac:dyDescent="0.3">
      <c r="A13" s="338"/>
      <c r="B13" s="76"/>
      <c r="C13" s="76"/>
      <c r="D13" s="76"/>
      <c r="E13" s="75"/>
      <c r="F13" s="81"/>
      <c r="G13" s="81"/>
      <c r="H13" s="81"/>
      <c r="I13" s="81"/>
      <c r="J13" s="81"/>
      <c r="N13" s="380"/>
      <c r="O13" s="66"/>
      <c r="P13" s="66"/>
      <c r="Q13" s="66"/>
      <c r="R13" s="66"/>
      <c r="S13" s="66"/>
      <c r="T13" s="66"/>
      <c r="U13" s="66"/>
      <c r="V13" s="66"/>
      <c r="W13" s="66"/>
      <c r="X13" s="66"/>
    </row>
    <row r="14" spans="1:24" ht="33.6" x14ac:dyDescent="0.3">
      <c r="A14" s="297" t="s">
        <v>336</v>
      </c>
      <c r="B14" s="59"/>
      <c r="C14" s="60">
        <v>2005</v>
      </c>
      <c r="D14" s="60">
        <v>2006</v>
      </c>
      <c r="E14" s="60">
        <v>2007</v>
      </c>
      <c r="F14" s="60">
        <v>2008</v>
      </c>
      <c r="G14" s="60">
        <v>2009</v>
      </c>
      <c r="H14" s="60">
        <v>2010</v>
      </c>
      <c r="I14" s="60">
        <v>2011</v>
      </c>
      <c r="J14" s="60">
        <v>2012</v>
      </c>
      <c r="K14" s="60">
        <v>2013</v>
      </c>
      <c r="L14" s="60">
        <v>2014</v>
      </c>
      <c r="M14" s="60">
        <v>2015</v>
      </c>
      <c r="N14" s="60">
        <v>2016</v>
      </c>
      <c r="O14" s="60">
        <v>2017</v>
      </c>
      <c r="P14" s="61">
        <v>2018</v>
      </c>
      <c r="Q14" s="66"/>
      <c r="R14" s="66"/>
      <c r="S14" s="66"/>
      <c r="T14" s="66"/>
      <c r="U14" s="66"/>
      <c r="V14" s="66"/>
      <c r="W14" s="66"/>
      <c r="X14" s="66"/>
    </row>
    <row r="15" spans="1:24" ht="15.75" customHeight="1" x14ac:dyDescent="0.3">
      <c r="A15" s="336"/>
      <c r="B15" s="78"/>
      <c r="C15" s="74">
        <v>1.4</v>
      </c>
      <c r="D15" s="74">
        <v>1.4</v>
      </c>
      <c r="E15" s="74">
        <v>1.4</v>
      </c>
      <c r="F15" s="74">
        <v>1.4</v>
      </c>
      <c r="G15" s="74">
        <v>1.4</v>
      </c>
      <c r="H15" s="74">
        <v>1.4</v>
      </c>
      <c r="I15" s="74">
        <v>1.4</v>
      </c>
      <c r="J15" s="74">
        <v>1.4</v>
      </c>
      <c r="K15" s="145">
        <v>1.4</v>
      </c>
      <c r="L15" s="145">
        <v>1.4</v>
      </c>
      <c r="M15" s="145">
        <v>1.4</v>
      </c>
      <c r="N15" s="145">
        <v>1.4</v>
      </c>
      <c r="O15" s="145">
        <v>1.4</v>
      </c>
      <c r="P15" s="146">
        <v>1.4</v>
      </c>
      <c r="Q15" s="66"/>
      <c r="R15" s="66"/>
      <c r="S15" s="66"/>
      <c r="T15" s="66"/>
      <c r="U15" s="66"/>
      <c r="V15" s="66"/>
      <c r="W15" s="66"/>
      <c r="X15" s="66"/>
    </row>
    <row r="16" spans="1:24" ht="15.75" customHeight="1" x14ac:dyDescent="0.3">
      <c r="A16" s="338"/>
      <c r="B16" s="76"/>
      <c r="C16" s="76"/>
      <c r="D16" s="76"/>
      <c r="E16" s="75"/>
      <c r="F16" s="75"/>
      <c r="G16" s="75"/>
      <c r="H16" s="75"/>
      <c r="I16" s="75"/>
      <c r="J16" s="75"/>
      <c r="N16" s="380"/>
      <c r="O16" s="66"/>
      <c r="P16" s="66"/>
      <c r="Q16" s="66"/>
      <c r="R16" s="66"/>
      <c r="S16" s="66"/>
      <c r="T16" s="66"/>
      <c r="U16" s="66"/>
      <c r="V16" s="66"/>
      <c r="W16" s="66"/>
      <c r="X16" s="66"/>
    </row>
    <row r="17" spans="1:16" x14ac:dyDescent="0.3">
      <c r="A17" s="338"/>
      <c r="B17" s="76"/>
      <c r="C17" s="76"/>
      <c r="D17" s="76"/>
      <c r="E17" s="82"/>
      <c r="F17" s="82"/>
      <c r="G17" s="82"/>
      <c r="H17" s="82"/>
      <c r="I17" s="82"/>
      <c r="J17" s="82"/>
      <c r="N17" s="55"/>
    </row>
    <row r="18" spans="1:16" s="63" customFormat="1" ht="51.6" x14ac:dyDescent="0.3">
      <c r="A18" s="297" t="s">
        <v>337</v>
      </c>
      <c r="B18" s="59"/>
      <c r="C18" s="60">
        <v>2005</v>
      </c>
      <c r="D18" s="60">
        <v>2006</v>
      </c>
      <c r="E18" s="60">
        <v>2007</v>
      </c>
      <c r="F18" s="60">
        <v>2008</v>
      </c>
      <c r="G18" s="60">
        <v>2009</v>
      </c>
      <c r="H18" s="60">
        <v>2010</v>
      </c>
      <c r="I18" s="60">
        <v>2011</v>
      </c>
      <c r="J18" s="60">
        <v>2012</v>
      </c>
      <c r="K18" s="60">
        <v>2013</v>
      </c>
      <c r="L18" s="60">
        <v>2014</v>
      </c>
      <c r="M18" s="60">
        <v>2015</v>
      </c>
      <c r="N18" s="60">
        <v>2016</v>
      </c>
      <c r="O18" s="60">
        <v>2017</v>
      </c>
      <c r="P18" s="61">
        <v>2018</v>
      </c>
    </row>
    <row r="19" spans="1:16" x14ac:dyDescent="0.3">
      <c r="A19" s="336"/>
      <c r="B19" s="78"/>
      <c r="C19" s="41">
        <v>1.25</v>
      </c>
      <c r="D19" s="41">
        <v>1.25</v>
      </c>
      <c r="E19" s="42">
        <v>1.25</v>
      </c>
      <c r="F19" s="42">
        <v>1.25</v>
      </c>
      <c r="G19" s="42">
        <v>1.25</v>
      </c>
      <c r="H19" s="42">
        <v>1.25</v>
      </c>
      <c r="I19" s="42">
        <v>1.25</v>
      </c>
      <c r="J19" s="42">
        <v>1.25</v>
      </c>
      <c r="K19" s="43">
        <v>1.25</v>
      </c>
      <c r="L19" s="43">
        <v>1.25</v>
      </c>
      <c r="M19" s="43">
        <v>1.25</v>
      </c>
      <c r="N19" s="43">
        <v>1.25</v>
      </c>
      <c r="O19" s="43">
        <v>1.25</v>
      </c>
      <c r="P19" s="44">
        <v>1.25</v>
      </c>
    </row>
    <row r="20" spans="1:16" x14ac:dyDescent="0.3">
      <c r="A20" s="338"/>
      <c r="B20" s="76"/>
      <c r="C20" s="76"/>
      <c r="D20" s="76"/>
      <c r="E20" s="75"/>
      <c r="F20" s="75"/>
      <c r="G20" s="75"/>
      <c r="H20" s="75"/>
      <c r="I20" s="75"/>
      <c r="J20" s="75"/>
      <c r="N20" s="55"/>
    </row>
    <row r="21" spans="1:16" x14ac:dyDescent="0.3">
      <c r="A21" s="338"/>
      <c r="B21" s="76"/>
      <c r="C21" s="76"/>
      <c r="D21" s="76"/>
      <c r="E21" s="82"/>
      <c r="F21" s="82"/>
      <c r="G21" s="82"/>
      <c r="H21" s="82"/>
      <c r="I21" s="82"/>
      <c r="J21" s="82"/>
      <c r="N21" s="55"/>
    </row>
    <row r="22" spans="1:16" s="49" customFormat="1" ht="15.75" customHeight="1" x14ac:dyDescent="0.3">
      <c r="A22" s="297" t="s">
        <v>338</v>
      </c>
      <c r="B22" s="298"/>
      <c r="C22" s="50"/>
      <c r="D22" s="50"/>
      <c r="E22" s="91"/>
      <c r="F22" s="91"/>
      <c r="G22" s="91"/>
      <c r="H22" s="91"/>
      <c r="I22" s="91"/>
      <c r="J22" s="91"/>
      <c r="N22" s="89"/>
    </row>
    <row r="23" spans="1:16" s="49" customFormat="1" ht="15.75" customHeight="1" x14ac:dyDescent="0.3">
      <c r="A23" s="94">
        <v>0</v>
      </c>
      <c r="B23" s="93" t="s">
        <v>47</v>
      </c>
      <c r="C23" s="50"/>
      <c r="D23" s="50"/>
      <c r="E23" s="51"/>
      <c r="F23" s="48"/>
      <c r="G23" s="48"/>
      <c r="H23" s="48"/>
      <c r="I23" s="48"/>
      <c r="J23" s="48"/>
      <c r="N23" s="89"/>
    </row>
    <row r="24" spans="1:16" s="49" customFormat="1" ht="15.75" customHeight="1" x14ac:dyDescent="0.3">
      <c r="A24" s="339"/>
      <c r="B24" s="50"/>
      <c r="C24" s="50"/>
      <c r="D24" s="50"/>
      <c r="E24" s="51"/>
      <c r="F24" s="48"/>
      <c r="G24" s="48"/>
      <c r="H24" s="48"/>
      <c r="I24" s="48"/>
      <c r="J24" s="48"/>
      <c r="N24" s="89"/>
    </row>
    <row r="25" spans="1:16" s="49" customFormat="1" ht="15.75" customHeight="1" x14ac:dyDescent="0.3">
      <c r="A25" s="339"/>
      <c r="B25" s="50"/>
      <c r="C25" s="50"/>
      <c r="D25" s="50"/>
      <c r="E25" s="51"/>
      <c r="F25" s="48"/>
      <c r="G25" s="48"/>
      <c r="H25" s="48"/>
      <c r="I25" s="48"/>
      <c r="J25" s="48"/>
      <c r="N25" s="89"/>
    </row>
    <row r="26" spans="1:16" ht="33.6" x14ac:dyDescent="0.3">
      <c r="A26" s="297" t="s">
        <v>339</v>
      </c>
      <c r="B26" s="115" t="s">
        <v>47</v>
      </c>
      <c r="C26" s="60">
        <v>2005</v>
      </c>
      <c r="D26" s="60">
        <v>2006</v>
      </c>
      <c r="E26" s="60">
        <v>2007</v>
      </c>
      <c r="F26" s="60">
        <v>2008</v>
      </c>
      <c r="G26" s="60">
        <v>2009</v>
      </c>
      <c r="H26" s="60">
        <v>2010</v>
      </c>
      <c r="I26" s="60">
        <v>2011</v>
      </c>
      <c r="J26" s="60">
        <v>2012</v>
      </c>
      <c r="K26" s="60">
        <v>2013</v>
      </c>
      <c r="L26" s="60">
        <v>2014</v>
      </c>
      <c r="M26" s="60">
        <v>2015</v>
      </c>
      <c r="N26" s="60">
        <v>2016</v>
      </c>
      <c r="O26" s="60">
        <v>2017</v>
      </c>
      <c r="P26" s="61">
        <v>2018</v>
      </c>
    </row>
    <row r="27" spans="1:16" s="49" customFormat="1" x14ac:dyDescent="0.3">
      <c r="A27" s="340"/>
      <c r="B27" s="84"/>
      <c r="C27" s="315">
        <f t="shared" ref="C27:L27" si="0">(C3*C7*C11*C15*C19)-$A$23</f>
        <v>34479382.327487998</v>
      </c>
      <c r="D27" s="315">
        <f t="shared" si="0"/>
        <v>35317936.123680003</v>
      </c>
      <c r="E27" s="315">
        <f t="shared" si="0"/>
        <v>36156489.919872001</v>
      </c>
      <c r="F27" s="315">
        <f t="shared" si="0"/>
        <v>36995043.716063991</v>
      </c>
      <c r="G27" s="315">
        <f t="shared" si="0"/>
        <v>37867867.075219989</v>
      </c>
      <c r="H27" s="315">
        <f t="shared" si="0"/>
        <v>38707180.431009993</v>
      </c>
      <c r="I27" s="315">
        <f t="shared" si="0"/>
        <v>38902297.507919997</v>
      </c>
      <c r="J27" s="315">
        <f t="shared" si="0"/>
        <v>39950377.638904512</v>
      </c>
      <c r="K27" s="315">
        <f t="shared" si="0"/>
        <v>40998457.769889027</v>
      </c>
      <c r="L27" s="315">
        <f t="shared" si="0"/>
        <v>42046537.900873542</v>
      </c>
      <c r="M27" s="315">
        <f>(M3*M7*M11*M15*M19)-$A$23</f>
        <v>43094618.031858057</v>
      </c>
      <c r="N27" s="315">
        <f t="shared" ref="N27:P27" si="1">(N3*N7*N11*N15*N19)-$A$23</f>
        <v>44142698.162842579</v>
      </c>
      <c r="O27" s="315">
        <f t="shared" si="1"/>
        <v>45190778.293827087</v>
      </c>
      <c r="P27" s="316">
        <f t="shared" si="1"/>
        <v>46238858.424811602</v>
      </c>
    </row>
    <row r="28" spans="1:16" s="49" customFormat="1" x14ac:dyDescent="0.3">
      <c r="A28" s="341"/>
      <c r="B28" s="85"/>
      <c r="C28" s="85"/>
      <c r="D28" s="85"/>
      <c r="E28" s="86"/>
      <c r="F28" s="86"/>
      <c r="G28" s="86"/>
      <c r="H28" s="86"/>
      <c r="I28" s="86"/>
      <c r="J28" s="86"/>
      <c r="N28" s="89"/>
    </row>
    <row r="29" spans="1:16" s="49" customFormat="1" x14ac:dyDescent="0.3">
      <c r="A29" s="341"/>
      <c r="B29" s="85"/>
      <c r="C29" s="85"/>
      <c r="D29" s="85"/>
      <c r="E29" s="87"/>
      <c r="F29" s="87"/>
      <c r="G29" s="87"/>
      <c r="H29" s="87"/>
      <c r="I29" s="87"/>
      <c r="J29" s="87"/>
      <c r="N29" s="89"/>
    </row>
    <row r="30" spans="1:16" ht="33.6" x14ac:dyDescent="0.3">
      <c r="A30" s="297" t="s">
        <v>340</v>
      </c>
      <c r="B30" s="59" t="s">
        <v>48</v>
      </c>
      <c r="C30" s="60">
        <v>2005</v>
      </c>
      <c r="D30" s="60">
        <v>2006</v>
      </c>
      <c r="E30" s="60">
        <v>2007</v>
      </c>
      <c r="F30" s="60">
        <v>2008</v>
      </c>
      <c r="G30" s="60">
        <v>2009</v>
      </c>
      <c r="H30" s="60">
        <v>2010</v>
      </c>
      <c r="I30" s="60">
        <v>2011</v>
      </c>
      <c r="J30" s="60">
        <v>2012</v>
      </c>
      <c r="K30" s="60">
        <v>2013</v>
      </c>
      <c r="L30" s="60">
        <v>2014</v>
      </c>
      <c r="M30" s="60">
        <v>2015</v>
      </c>
      <c r="N30" s="60">
        <v>2016</v>
      </c>
      <c r="O30" s="60">
        <v>2017</v>
      </c>
      <c r="P30" s="61">
        <v>2018</v>
      </c>
    </row>
    <row r="31" spans="1:16" s="49" customFormat="1" x14ac:dyDescent="0.3">
      <c r="A31" s="342"/>
      <c r="B31" s="343"/>
      <c r="C31" s="315">
        <v>5.0000000000000001E-3</v>
      </c>
      <c r="D31" s="315">
        <v>5.0000000000000001E-3</v>
      </c>
      <c r="E31" s="315">
        <v>5.0000000000000001E-3</v>
      </c>
      <c r="F31" s="315">
        <v>5.0000000000000001E-3</v>
      </c>
      <c r="G31" s="315">
        <v>5.0000000000000001E-3</v>
      </c>
      <c r="H31" s="315">
        <v>5.0000000000000001E-3</v>
      </c>
      <c r="I31" s="315">
        <v>5.0000000000000001E-3</v>
      </c>
      <c r="J31" s="315">
        <v>5.0000000000000001E-3</v>
      </c>
      <c r="K31" s="315">
        <v>5.0000000000000001E-3</v>
      </c>
      <c r="L31" s="315">
        <v>5.0000000000000001E-3</v>
      </c>
      <c r="M31" s="315">
        <v>5.0000000000000001E-3</v>
      </c>
      <c r="N31" s="315">
        <v>5.0000000000000001E-3</v>
      </c>
      <c r="O31" s="315">
        <v>5.0000000000000001E-3</v>
      </c>
      <c r="P31" s="316">
        <v>5.0000000000000001E-3</v>
      </c>
    </row>
    <row r="32" spans="1:16" s="49" customFormat="1" x14ac:dyDescent="0.3">
      <c r="A32" s="344"/>
      <c r="B32" s="90"/>
      <c r="C32" s="90"/>
      <c r="D32" s="90"/>
      <c r="E32" s="86"/>
      <c r="F32" s="86"/>
      <c r="G32" s="86"/>
      <c r="H32" s="86"/>
      <c r="I32" s="86"/>
      <c r="J32" s="86"/>
      <c r="N32" s="89"/>
    </row>
    <row r="33" spans="1:16" s="49" customFormat="1" ht="15.75" customHeight="1" x14ac:dyDescent="0.3">
      <c r="A33" s="344"/>
      <c r="B33" s="89"/>
      <c r="C33" s="89"/>
      <c r="D33" s="89"/>
      <c r="E33" s="51"/>
      <c r="F33" s="51"/>
      <c r="G33" s="51"/>
      <c r="H33" s="51"/>
      <c r="I33" s="51"/>
      <c r="J33" s="51"/>
      <c r="N33" s="89"/>
    </row>
    <row r="34" spans="1:16" s="49" customFormat="1" ht="15" customHeight="1" x14ac:dyDescent="0.3">
      <c r="A34" s="345" t="s">
        <v>49</v>
      </c>
      <c r="B34" s="346"/>
      <c r="C34" s="346"/>
      <c r="D34" s="346"/>
      <c r="E34" s="51"/>
      <c r="F34" s="51"/>
      <c r="G34" s="51"/>
      <c r="H34" s="51"/>
      <c r="I34" s="51"/>
      <c r="J34" s="51"/>
      <c r="N34" s="89"/>
    </row>
    <row r="35" spans="1:16" s="49" customFormat="1" x14ac:dyDescent="0.3">
      <c r="A35" s="347">
        <f>44/28</f>
        <v>1.5714285714285714</v>
      </c>
      <c r="B35" s="85"/>
      <c r="C35" s="85"/>
      <c r="D35" s="85"/>
      <c r="E35" s="51"/>
      <c r="F35" s="51"/>
      <c r="G35" s="51"/>
      <c r="H35" s="51"/>
      <c r="I35" s="51"/>
      <c r="J35" s="51"/>
      <c r="N35" s="89"/>
    </row>
    <row r="36" spans="1:16" s="49" customFormat="1" x14ac:dyDescent="0.3">
      <c r="A36" s="97"/>
      <c r="B36" s="89"/>
      <c r="C36" s="89"/>
      <c r="D36" s="89"/>
      <c r="E36" s="51"/>
      <c r="F36" s="51"/>
      <c r="G36" s="51"/>
      <c r="H36" s="51"/>
      <c r="I36" s="51"/>
      <c r="J36" s="51"/>
      <c r="N36" s="89"/>
    </row>
    <row r="37" spans="1:16" s="49" customFormat="1" x14ac:dyDescent="0.3">
      <c r="A37" s="344"/>
      <c r="B37" s="90"/>
      <c r="C37" s="90"/>
      <c r="D37" s="90"/>
      <c r="E37" s="51"/>
      <c r="F37" s="51"/>
      <c r="G37" s="51"/>
      <c r="H37" s="51"/>
      <c r="I37" s="51"/>
      <c r="J37" s="51"/>
      <c r="N37" s="89"/>
    </row>
    <row r="38" spans="1:16" ht="47.25" customHeight="1" x14ac:dyDescent="0.3">
      <c r="A38" s="681" t="s">
        <v>360</v>
      </c>
      <c r="B38" s="682"/>
      <c r="C38" s="60">
        <v>2005</v>
      </c>
      <c r="D38" s="60">
        <v>2006</v>
      </c>
      <c r="E38" s="348">
        <v>2007</v>
      </c>
      <c r="F38" s="348">
        <v>2008</v>
      </c>
      <c r="G38" s="348">
        <v>2009</v>
      </c>
      <c r="H38" s="348">
        <v>2010</v>
      </c>
      <c r="I38" s="348">
        <v>2011</v>
      </c>
      <c r="J38" s="348">
        <v>2012</v>
      </c>
      <c r="K38" s="60">
        <v>2013</v>
      </c>
      <c r="L38" s="60">
        <v>2014</v>
      </c>
      <c r="M38" s="60">
        <v>2015</v>
      </c>
      <c r="N38" s="60">
        <v>2016</v>
      </c>
      <c r="O38" s="60">
        <v>2017</v>
      </c>
      <c r="P38" s="61">
        <v>2018</v>
      </c>
    </row>
    <row r="39" spans="1:16" x14ac:dyDescent="0.3">
      <c r="A39" s="328"/>
      <c r="B39" s="65"/>
      <c r="C39" s="349">
        <f t="shared" ref="C39:L39" si="2">C27*C31*$A$35/10^3</f>
        <v>270.90943257312</v>
      </c>
      <c r="D39" s="349">
        <f t="shared" si="2"/>
        <v>277.49806954320002</v>
      </c>
      <c r="E39" s="349">
        <f t="shared" si="2"/>
        <v>284.08670651327998</v>
      </c>
      <c r="F39" s="349">
        <f t="shared" si="2"/>
        <v>290.67534348335988</v>
      </c>
      <c r="G39" s="349">
        <f t="shared" si="2"/>
        <v>297.5332413052999</v>
      </c>
      <c r="H39" s="349">
        <f t="shared" si="2"/>
        <v>304.12784624364997</v>
      </c>
      <c r="I39" s="349">
        <f t="shared" si="2"/>
        <v>305.66090899079995</v>
      </c>
      <c r="J39" s="349">
        <f t="shared" si="2"/>
        <v>313.89582430567833</v>
      </c>
      <c r="K39" s="349">
        <f t="shared" si="2"/>
        <v>322.13073962055665</v>
      </c>
      <c r="L39" s="349">
        <f t="shared" si="2"/>
        <v>330.36565493543497</v>
      </c>
      <c r="M39" s="349">
        <f>M27*M31*$A$35/10^3</f>
        <v>338.6005702503133</v>
      </c>
      <c r="N39" s="349">
        <f t="shared" ref="N39:P39" si="3">N27*N31*$A$35/10^3</f>
        <v>346.83548556519173</v>
      </c>
      <c r="O39" s="349">
        <f t="shared" si="3"/>
        <v>355.07040088007</v>
      </c>
      <c r="P39" s="350">
        <f t="shared" si="3"/>
        <v>363.30531619494826</v>
      </c>
    </row>
    <row r="40" spans="1:16" x14ac:dyDescent="0.3">
      <c r="A40" s="331"/>
      <c r="B40" s="69"/>
      <c r="C40" s="69"/>
      <c r="D40" s="69"/>
      <c r="E40" s="121"/>
      <c r="F40" s="121"/>
      <c r="G40" s="121"/>
      <c r="H40" s="121"/>
      <c r="I40" s="121"/>
      <c r="J40" s="121"/>
      <c r="N40" s="55"/>
    </row>
    <row r="41" spans="1:16" x14ac:dyDescent="0.3">
      <c r="N41" s="55"/>
    </row>
    <row r="42" spans="1:16" ht="47.25" customHeight="1" x14ac:dyDescent="0.3">
      <c r="A42" s="681" t="s">
        <v>113</v>
      </c>
      <c r="B42" s="682"/>
      <c r="C42" s="351">
        <v>2005</v>
      </c>
      <c r="D42" s="352">
        <v>2006</v>
      </c>
      <c r="E42" s="348">
        <v>2007</v>
      </c>
      <c r="F42" s="348">
        <v>2008</v>
      </c>
      <c r="G42" s="348">
        <v>2009</v>
      </c>
      <c r="H42" s="348">
        <v>2010</v>
      </c>
      <c r="I42" s="348">
        <v>2011</v>
      </c>
      <c r="J42" s="348">
        <v>2012</v>
      </c>
      <c r="K42" s="60">
        <v>2013</v>
      </c>
      <c r="L42" s="60">
        <v>2014</v>
      </c>
      <c r="M42" s="60">
        <v>2015</v>
      </c>
      <c r="N42" s="60">
        <v>2016</v>
      </c>
      <c r="O42" s="60">
        <v>2017</v>
      </c>
      <c r="P42" s="61">
        <v>2018</v>
      </c>
    </row>
    <row r="43" spans="1:16" x14ac:dyDescent="0.3">
      <c r="A43" s="328"/>
      <c r="B43" s="65"/>
      <c r="C43" s="118">
        <f t="shared" ref="C43:L43" si="4">C39*310</f>
        <v>83981.924097667201</v>
      </c>
      <c r="D43" s="118">
        <f t="shared" si="4"/>
        <v>86024.401558392012</v>
      </c>
      <c r="E43" s="118">
        <f t="shared" si="4"/>
        <v>88066.879019116794</v>
      </c>
      <c r="F43" s="118">
        <f t="shared" si="4"/>
        <v>90109.356479841561</v>
      </c>
      <c r="G43" s="118">
        <f t="shared" si="4"/>
        <v>92235.304804642961</v>
      </c>
      <c r="H43" s="118">
        <f t="shared" si="4"/>
        <v>94279.632335531496</v>
      </c>
      <c r="I43" s="118">
        <f t="shared" si="4"/>
        <v>94754.881787147984</v>
      </c>
      <c r="J43" s="118">
        <f t="shared" si="4"/>
        <v>97307.705534760287</v>
      </c>
      <c r="K43" s="118">
        <f t="shared" si="4"/>
        <v>99860.529282372561</v>
      </c>
      <c r="L43" s="118">
        <f t="shared" si="4"/>
        <v>102413.35302998484</v>
      </c>
      <c r="M43" s="118">
        <f>M39*310</f>
        <v>104966.17677759712</v>
      </c>
      <c r="N43" s="118">
        <f t="shared" ref="N43:P43" si="5">N39*310</f>
        <v>107519.00052520944</v>
      </c>
      <c r="O43" s="118">
        <f t="shared" si="5"/>
        <v>110071.8242728217</v>
      </c>
      <c r="P43" s="119">
        <f t="shared" si="5"/>
        <v>112624.64802043396</v>
      </c>
    </row>
    <row r="44" spans="1:16" x14ac:dyDescent="0.3">
      <c r="E44" s="354"/>
      <c r="G44" s="354"/>
    </row>
    <row r="46" spans="1:16" x14ac:dyDescent="0.3">
      <c r="A46" s="122"/>
      <c r="C46" s="50"/>
      <c r="D46" s="50"/>
    </row>
    <row r="47" spans="1:16" x14ac:dyDescent="0.3">
      <c r="A47" s="122"/>
      <c r="C47" s="124"/>
      <c r="D47" s="124"/>
    </row>
    <row r="48" spans="1:16" x14ac:dyDescent="0.3">
      <c r="A48" s="122"/>
      <c r="C48" s="355"/>
      <c r="D48" s="355"/>
    </row>
  </sheetData>
  <mergeCells count="2">
    <mergeCell ref="A38:B38"/>
    <mergeCell ref="A42:B42"/>
  </mergeCells>
  <hyperlinks>
    <hyperlink ref="P14" r:id="rId1" display="http://www.indiaenvironmentportal.org.in/files/file/nutritional%20intake%20in%20India%202011-12.pdf" xr:uid="{00000000-0004-0000-3D00-000000000000}"/>
  </hyperlinks>
  <pageMargins left="0.25" right="0.25" top="0.75" bottom="0.75" header="0.3" footer="0.3"/>
  <pageSetup paperSize="9" scale="51" fitToHeight="0" orientation="landscape" horizontalDpi="4294967293" verticalDpi="4294967293"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tabColor rgb="FFFFC000"/>
    <pageSetUpPr fitToPage="1"/>
  </sheetPr>
  <dimension ref="A1:Z83"/>
  <sheetViews>
    <sheetView topLeftCell="A76" zoomScale="85" zoomScaleNormal="85" zoomScalePageLayoutView="70" workbookViewId="0">
      <selection activeCell="F73" sqref="F73"/>
    </sheetView>
  </sheetViews>
  <sheetFormatPr defaultColWidth="8.6640625" defaultRowHeight="15.6" x14ac:dyDescent="0.3"/>
  <cols>
    <col min="1" max="1" width="41" style="57" customWidth="1"/>
    <col min="2" max="2" width="20" style="122" customWidth="1"/>
    <col min="3" max="3" width="27" style="122" customWidth="1"/>
    <col min="4" max="4" width="29.6640625" style="122" customWidth="1"/>
    <col min="5" max="5" width="25.6640625" style="122" customWidth="1"/>
    <col min="6" max="12" width="25.6640625" style="57" customWidth="1"/>
    <col min="13" max="13" width="24.6640625" style="57" bestFit="1" customWidth="1"/>
    <col min="14" max="15" width="21.6640625" style="57" customWidth="1"/>
    <col min="16" max="16" width="22" style="57" customWidth="1"/>
    <col min="17" max="17" width="18.6640625" style="57" customWidth="1"/>
    <col min="18" max="18" width="19.33203125" style="57" bestFit="1" customWidth="1"/>
    <col min="19" max="19" width="19.33203125" style="57" customWidth="1"/>
    <col min="20" max="20" width="18" style="57" customWidth="1"/>
    <col min="21" max="21" width="18.5546875" style="57" customWidth="1"/>
    <col min="22" max="22" width="18.88671875" style="57" customWidth="1"/>
    <col min="23" max="23" width="19.5546875" style="57" customWidth="1"/>
    <col min="24" max="194" width="8.6640625" style="57" customWidth="1"/>
    <col min="195" max="195" width="43.44140625" style="57" customWidth="1"/>
    <col min="196" max="202" width="18.6640625" style="57" customWidth="1"/>
    <col min="203" max="203" width="15.44140625" style="57" customWidth="1"/>
    <col min="204" max="204" width="12.33203125" style="57" customWidth="1"/>
    <col min="205" max="205" width="14.33203125" style="57" customWidth="1"/>
    <col min="206" max="206" width="12.33203125" style="57" customWidth="1"/>
    <col min="207" max="207" width="12.6640625" style="57" customWidth="1"/>
    <col min="208" max="209" width="12.44140625" style="57" customWidth="1"/>
    <col min="210" max="210" width="12.33203125" style="57" customWidth="1"/>
    <col min="211" max="216" width="11.44140625" style="57" bestFit="1" customWidth="1"/>
    <col min="217" max="217" width="13.6640625" style="57" bestFit="1" customWidth="1"/>
    <col min="218" max="222" width="11.44140625" style="57" bestFit="1" customWidth="1"/>
    <col min="223" max="223" width="11.6640625" style="57" customWidth="1"/>
    <col min="224" max="224" width="13.44140625" style="57" bestFit="1" customWidth="1"/>
    <col min="225" max="226" width="11.44140625" style="57" bestFit="1" customWidth="1"/>
    <col min="227" max="227" width="13.6640625" style="57" bestFit="1" customWidth="1"/>
    <col min="228" max="233" width="11.44140625" style="57" bestFit="1" customWidth="1"/>
    <col min="234" max="236" width="11.33203125" style="57" bestFit="1" customWidth="1"/>
    <col min="237" max="237" width="13.6640625" style="57" bestFit="1" customWidth="1"/>
    <col min="238" max="242" width="11.33203125" style="57" bestFit="1" customWidth="1"/>
    <col min="243" max="243" width="13.44140625" style="57" customWidth="1"/>
    <col min="244" max="244" width="11.33203125" style="57" bestFit="1" customWidth="1"/>
    <col min="245" max="245" width="15.33203125" style="57" customWidth="1"/>
    <col min="246" max="246" width="13.33203125" style="57" customWidth="1"/>
    <col min="247" max="247" width="15.6640625" style="57" customWidth="1"/>
    <col min="248" max="248" width="14.6640625" style="57" customWidth="1"/>
    <col min="249" max="249" width="19.33203125" style="57" customWidth="1"/>
    <col min="250" max="250" width="14" style="57" customWidth="1"/>
    <col min="251" max="251" width="15.6640625" style="57" customWidth="1"/>
    <col min="252" max="252" width="17" style="57" customWidth="1"/>
    <col min="253" max="253" width="16.33203125" style="57" customWidth="1"/>
    <col min="254" max="254" width="17.33203125" style="57" customWidth="1"/>
    <col min="255" max="16384" width="8.6640625" style="57"/>
  </cols>
  <sheetData>
    <row r="1" spans="1:22" x14ac:dyDescent="0.3">
      <c r="A1" s="55"/>
      <c r="B1" s="56"/>
      <c r="C1" s="56"/>
      <c r="D1" s="56"/>
      <c r="E1" s="56"/>
      <c r="F1" s="55"/>
      <c r="G1" s="55"/>
      <c r="H1" s="55"/>
      <c r="I1" s="55"/>
      <c r="J1" s="55"/>
      <c r="K1" s="55"/>
    </row>
    <row r="2" spans="1:22" s="63" customFormat="1" ht="16.2" x14ac:dyDescent="0.35">
      <c r="A2" s="58" t="s">
        <v>198</v>
      </c>
      <c r="B2" s="59" t="s">
        <v>161</v>
      </c>
      <c r="C2" s="60">
        <v>2005</v>
      </c>
      <c r="D2" s="60">
        <v>2006</v>
      </c>
      <c r="E2" s="60">
        <v>2007</v>
      </c>
      <c r="F2" s="60">
        <v>2008</v>
      </c>
      <c r="G2" s="60">
        <v>2009</v>
      </c>
      <c r="H2" s="60">
        <v>2010</v>
      </c>
      <c r="I2" s="60">
        <v>2011</v>
      </c>
      <c r="J2" s="60">
        <v>2012</v>
      </c>
      <c r="K2" s="60">
        <v>2013</v>
      </c>
      <c r="L2" s="60">
        <v>2014</v>
      </c>
      <c r="M2" s="60">
        <v>2015</v>
      </c>
      <c r="N2" s="60">
        <v>2016</v>
      </c>
      <c r="O2" s="60">
        <v>2017</v>
      </c>
      <c r="P2" s="61">
        <v>2018</v>
      </c>
      <c r="Q2" s="62"/>
      <c r="R2" s="62"/>
      <c r="S2" s="62"/>
    </row>
    <row r="3" spans="1:22" s="66" customFormat="1" ht="16.2" x14ac:dyDescent="0.35">
      <c r="A3" s="64"/>
      <c r="B3" s="65"/>
      <c r="C3" s="309">
        <f>'State population'!G30</f>
        <v>1083788.2000000002</v>
      </c>
      <c r="D3" s="309">
        <f>'State population'!H30</f>
        <v>1111149.0000000002</v>
      </c>
      <c r="E3" s="309">
        <f>'State population'!I30</f>
        <v>1138509.8000000003</v>
      </c>
      <c r="F3" s="309">
        <f>'State population'!J30</f>
        <v>1165870.6000000003</v>
      </c>
      <c r="G3" s="309">
        <f>'State population'!K30</f>
        <v>1193231.4000000004</v>
      </c>
      <c r="H3" s="309">
        <f>'State population'!L30</f>
        <v>1220592.2000000004</v>
      </c>
      <c r="I3" s="309">
        <f>'State population'!M30</f>
        <v>1247953</v>
      </c>
      <c r="J3" s="309">
        <f>'State population'!N30</f>
        <v>1282997.0474805126</v>
      </c>
      <c r="K3" s="309">
        <f>'State population'!O30</f>
        <v>1318041.0949610253</v>
      </c>
      <c r="L3" s="309">
        <f>'State population'!P30</f>
        <v>1353085.1424415379</v>
      </c>
      <c r="M3" s="309">
        <f>'State population'!Q30</f>
        <v>1388129.1899220506</v>
      </c>
      <c r="N3" s="309">
        <f>'State population'!R30</f>
        <v>1424157.3171425986</v>
      </c>
      <c r="O3" s="309">
        <f>'State population'!S30</f>
        <v>1461169.5241031819</v>
      </c>
      <c r="P3" s="309">
        <f>'State population'!T30</f>
        <v>1499165.8108038008</v>
      </c>
      <c r="Q3" s="487"/>
      <c r="R3" s="62"/>
      <c r="S3" s="62"/>
    </row>
    <row r="4" spans="1:22" s="66" customFormat="1" ht="16.2" x14ac:dyDescent="0.35">
      <c r="A4" s="68"/>
      <c r="B4" s="69"/>
      <c r="C4" s="311"/>
      <c r="E4" s="67"/>
      <c r="F4" s="67"/>
      <c r="G4" s="67"/>
      <c r="H4" s="136"/>
      <c r="I4" s="67"/>
      <c r="J4" s="67"/>
      <c r="K4" s="67"/>
      <c r="L4" s="67"/>
      <c r="M4" s="67"/>
      <c r="N4" s="62"/>
      <c r="O4" s="62"/>
      <c r="P4" s="62"/>
      <c r="Q4" s="62"/>
      <c r="R4" s="62"/>
      <c r="S4" s="62"/>
    </row>
    <row r="5" spans="1:22" s="66" customFormat="1" ht="16.2" x14ac:dyDescent="0.35">
      <c r="A5" s="68"/>
      <c r="B5" s="69"/>
      <c r="C5" s="135"/>
      <c r="E5" s="70"/>
      <c r="F5" s="70"/>
      <c r="G5" s="71"/>
      <c r="H5" s="71"/>
      <c r="I5" s="72"/>
      <c r="J5" s="70"/>
      <c r="N5" s="62"/>
      <c r="O5" s="62"/>
      <c r="P5" s="62"/>
      <c r="Q5" s="62"/>
      <c r="R5" s="62"/>
      <c r="S5" s="62"/>
      <c r="V5" s="73"/>
    </row>
    <row r="6" spans="1:22" s="66" customFormat="1" ht="16.2" x14ac:dyDescent="0.35">
      <c r="A6" s="58" t="s">
        <v>19</v>
      </c>
      <c r="B6" s="59" t="s">
        <v>1</v>
      </c>
      <c r="C6" s="60">
        <v>2005</v>
      </c>
      <c r="D6" s="60">
        <v>2006</v>
      </c>
      <c r="E6" s="60">
        <v>2007</v>
      </c>
      <c r="F6" s="60">
        <v>2008</v>
      </c>
      <c r="G6" s="60">
        <v>2009</v>
      </c>
      <c r="H6" s="60">
        <v>2010</v>
      </c>
      <c r="I6" s="60">
        <v>2011</v>
      </c>
      <c r="J6" s="60">
        <v>2012</v>
      </c>
      <c r="K6" s="60">
        <v>2013</v>
      </c>
      <c r="L6" s="60">
        <v>2014</v>
      </c>
      <c r="M6" s="60">
        <v>2015</v>
      </c>
      <c r="N6" s="60">
        <v>2016</v>
      </c>
      <c r="O6" s="60">
        <v>2017</v>
      </c>
      <c r="P6" s="61">
        <v>2018</v>
      </c>
      <c r="Q6" s="62"/>
      <c r="R6" s="62"/>
      <c r="S6" s="62"/>
    </row>
    <row r="7" spans="1:22" s="48" customFormat="1" x14ac:dyDescent="0.3">
      <c r="A7" s="312"/>
      <c r="B7" s="313"/>
      <c r="C7" s="313">
        <f>BOD!$B$32</f>
        <v>40.5</v>
      </c>
      <c r="D7" s="313">
        <f>BOD!$B$32</f>
        <v>40.5</v>
      </c>
      <c r="E7" s="313">
        <f>BOD!$B$32</f>
        <v>40.5</v>
      </c>
      <c r="F7" s="313">
        <f>BOD!$B$32</f>
        <v>40.5</v>
      </c>
      <c r="G7" s="313">
        <f>BOD!$B$32</f>
        <v>40.5</v>
      </c>
      <c r="H7" s="313">
        <f>BOD!$B$32</f>
        <v>40.5</v>
      </c>
      <c r="I7" s="313">
        <f>BOD!$B$32</f>
        <v>40.5</v>
      </c>
      <c r="J7" s="313">
        <f>BOD!$B$32</f>
        <v>40.5</v>
      </c>
      <c r="K7" s="313">
        <f>BOD!$B$32</f>
        <v>40.5</v>
      </c>
      <c r="L7" s="313">
        <f>BOD!$B$32</f>
        <v>40.5</v>
      </c>
      <c r="M7" s="313">
        <f>BOD!$B$32</f>
        <v>40.5</v>
      </c>
      <c r="N7" s="313">
        <f>BOD!$B$32</f>
        <v>40.5</v>
      </c>
      <c r="O7" s="313">
        <f>BOD!$B$32</f>
        <v>40.5</v>
      </c>
      <c r="P7" s="313">
        <f>BOD!$B$32</f>
        <v>40.5</v>
      </c>
      <c r="Q7" s="488"/>
    </row>
    <row r="8" spans="1:22" s="66" customFormat="1" ht="16.2" x14ac:dyDescent="0.35">
      <c r="A8" s="68"/>
      <c r="B8" s="69"/>
      <c r="C8" s="69"/>
      <c r="D8" s="69"/>
      <c r="E8" s="75"/>
      <c r="F8" s="75"/>
      <c r="G8" s="75"/>
      <c r="H8" s="75"/>
      <c r="I8" s="75"/>
      <c r="J8" s="75"/>
      <c r="N8" s="62"/>
      <c r="O8" s="62"/>
      <c r="P8" s="62"/>
      <c r="Q8" s="62"/>
      <c r="R8" s="62"/>
      <c r="S8" s="62"/>
    </row>
    <row r="9" spans="1:22" s="66" customFormat="1" ht="16.2" x14ac:dyDescent="0.35">
      <c r="A9" s="68"/>
      <c r="B9" s="76"/>
      <c r="C9" s="76"/>
      <c r="D9" s="76"/>
      <c r="E9" s="70"/>
      <c r="F9" s="70"/>
      <c r="G9" s="70"/>
      <c r="H9" s="70"/>
      <c r="I9" s="70"/>
      <c r="J9" s="70"/>
      <c r="N9" s="62"/>
      <c r="O9" s="62"/>
      <c r="P9" s="62"/>
      <c r="Q9" s="62"/>
      <c r="R9" s="62"/>
      <c r="S9" s="62"/>
    </row>
    <row r="10" spans="1:22" s="63" customFormat="1" ht="30" customHeight="1" x14ac:dyDescent="0.35">
      <c r="A10" s="505" t="s">
        <v>54</v>
      </c>
      <c r="B10" s="59" t="s">
        <v>56</v>
      </c>
      <c r="C10" s="60">
        <v>2005</v>
      </c>
      <c r="D10" s="60">
        <v>2006</v>
      </c>
      <c r="E10" s="60">
        <v>2007</v>
      </c>
      <c r="F10" s="60">
        <v>2008</v>
      </c>
      <c r="G10" s="60">
        <v>2009</v>
      </c>
      <c r="H10" s="60">
        <v>2010</v>
      </c>
      <c r="I10" s="60">
        <v>2011</v>
      </c>
      <c r="J10" s="60">
        <v>2012</v>
      </c>
      <c r="K10" s="60">
        <v>2013</v>
      </c>
      <c r="L10" s="60">
        <v>2014</v>
      </c>
      <c r="M10" s="60">
        <v>2015</v>
      </c>
      <c r="N10" s="60">
        <v>2016</v>
      </c>
      <c r="O10" s="60">
        <v>2017</v>
      </c>
      <c r="P10" s="61">
        <v>2018</v>
      </c>
      <c r="Q10" s="62"/>
      <c r="R10" s="62"/>
      <c r="S10" s="62"/>
    </row>
    <row r="11" spans="1:22" ht="15.75" customHeight="1" x14ac:dyDescent="0.35">
      <c r="A11" s="77"/>
      <c r="B11" s="78"/>
      <c r="C11" s="42">
        <f>C3*C7*0.001*365</f>
        <v>16021099.066500004</v>
      </c>
      <c r="D11" s="42">
        <f>D3*D7*0.001*365</f>
        <v>16425560.092500003</v>
      </c>
      <c r="E11" s="42">
        <f>E3*E7*0.001*365</f>
        <v>16830021.118500005</v>
      </c>
      <c r="F11" s="42">
        <f>F3*F7*0.001*365</f>
        <v>17234482.144500006</v>
      </c>
      <c r="G11" s="42">
        <f t="shared" ref="G11:L11" si="0">G3*G7*0.001*365</f>
        <v>17638943.170500007</v>
      </c>
      <c r="H11" s="42">
        <f t="shared" si="0"/>
        <v>18043404.196500007</v>
      </c>
      <c r="I11" s="42">
        <f t="shared" si="0"/>
        <v>18447865.2225</v>
      </c>
      <c r="J11" s="42">
        <f t="shared" si="0"/>
        <v>18965903.854380682</v>
      </c>
      <c r="K11" s="42">
        <f t="shared" si="0"/>
        <v>19483942.486261357</v>
      </c>
      <c r="L11" s="42">
        <f t="shared" si="0"/>
        <v>20001981.118142035</v>
      </c>
      <c r="M11" s="42">
        <f>M3*M7*0.001*365</f>
        <v>20520019.750022713</v>
      </c>
      <c r="N11" s="42">
        <f t="shared" ref="N11:O11" si="1">N3*N7*0.001*365</f>
        <v>21052605.540660463</v>
      </c>
      <c r="O11" s="42">
        <f t="shared" si="1"/>
        <v>21599738.490055285</v>
      </c>
      <c r="P11" s="79">
        <f>P3*P7*0.001*365</f>
        <v>22161418.598207187</v>
      </c>
      <c r="Q11" s="62"/>
      <c r="R11" s="62"/>
      <c r="S11" s="62"/>
    </row>
    <row r="12" spans="1:22" ht="15.75" customHeight="1" x14ac:dyDescent="0.35">
      <c r="A12" s="80"/>
      <c r="B12" s="76"/>
      <c r="C12" s="76"/>
      <c r="D12" s="76"/>
      <c r="E12" s="75"/>
      <c r="F12" s="75"/>
      <c r="G12" s="75"/>
      <c r="H12" s="75"/>
      <c r="I12" s="75"/>
      <c r="J12" s="75"/>
      <c r="N12" s="62"/>
      <c r="O12" s="62"/>
      <c r="P12" s="62"/>
      <c r="Q12" s="62"/>
      <c r="R12" s="62"/>
      <c r="S12" s="62"/>
    </row>
    <row r="13" spans="1:22" ht="16.2" x14ac:dyDescent="0.35">
      <c r="A13" s="80"/>
      <c r="B13" s="76"/>
      <c r="C13" s="76"/>
      <c r="D13" s="76"/>
      <c r="E13" s="75"/>
      <c r="F13" s="81"/>
      <c r="G13" s="81"/>
      <c r="H13" s="81"/>
      <c r="I13" s="81"/>
      <c r="J13" s="81"/>
      <c r="N13" s="62"/>
      <c r="O13" s="62"/>
      <c r="P13" s="62"/>
      <c r="Q13" s="62"/>
      <c r="R13" s="62"/>
      <c r="S13" s="62"/>
    </row>
    <row r="14" spans="1:22" ht="18" customHeight="1" x14ac:dyDescent="0.3">
      <c r="A14" s="58" t="s">
        <v>100</v>
      </c>
      <c r="B14" s="59" t="s">
        <v>161</v>
      </c>
      <c r="C14" s="60">
        <v>2005</v>
      </c>
      <c r="D14" s="60">
        <v>2006</v>
      </c>
      <c r="E14" s="60">
        <v>2007</v>
      </c>
      <c r="F14" s="60">
        <v>2008</v>
      </c>
      <c r="G14" s="60">
        <v>2009</v>
      </c>
      <c r="H14" s="60">
        <v>2010</v>
      </c>
      <c r="I14" s="60">
        <v>2011</v>
      </c>
      <c r="J14" s="60">
        <v>2012</v>
      </c>
      <c r="K14" s="60">
        <v>2013</v>
      </c>
      <c r="L14" s="60">
        <v>2014</v>
      </c>
      <c r="M14" s="60">
        <v>2015</v>
      </c>
      <c r="N14" s="60">
        <v>2016</v>
      </c>
      <c r="O14" s="60">
        <v>2017</v>
      </c>
      <c r="P14" s="61">
        <v>2018</v>
      </c>
    </row>
    <row r="15" spans="1:22" ht="15.75" customHeight="1" x14ac:dyDescent="0.3">
      <c r="A15" s="77"/>
      <c r="B15" s="78"/>
      <c r="C15" s="41">
        <v>1.25</v>
      </c>
      <c r="D15" s="41">
        <v>1.25</v>
      </c>
      <c r="E15" s="42">
        <v>1.25</v>
      </c>
      <c r="F15" s="42">
        <v>1.25</v>
      </c>
      <c r="G15" s="42">
        <v>1.25</v>
      </c>
      <c r="H15" s="42">
        <v>1.25</v>
      </c>
      <c r="I15" s="42">
        <v>1.25</v>
      </c>
      <c r="J15" s="42">
        <v>1.25</v>
      </c>
      <c r="K15" s="43">
        <v>1.25</v>
      </c>
      <c r="L15" s="43">
        <v>1.25</v>
      </c>
      <c r="M15" s="43">
        <v>1.25</v>
      </c>
      <c r="N15" s="43">
        <v>1.25</v>
      </c>
      <c r="O15" s="43">
        <v>1.25</v>
      </c>
      <c r="P15" s="44">
        <v>1.25</v>
      </c>
    </row>
    <row r="16" spans="1:22" ht="15.75" customHeight="1" x14ac:dyDescent="0.3">
      <c r="A16" s="80"/>
      <c r="B16" s="76"/>
      <c r="C16" s="76"/>
      <c r="D16" s="76"/>
      <c r="E16" s="75"/>
      <c r="F16" s="75"/>
      <c r="G16" s="75"/>
      <c r="H16" s="75"/>
      <c r="I16" s="75"/>
      <c r="J16" s="75"/>
    </row>
    <row r="17" spans="1:19" x14ac:dyDescent="0.3">
      <c r="A17" s="80"/>
      <c r="B17" s="76"/>
      <c r="C17" s="76"/>
      <c r="D17" s="76"/>
      <c r="E17" s="82"/>
      <c r="F17" s="82"/>
      <c r="G17" s="82"/>
      <c r="H17" s="82"/>
      <c r="I17" s="82"/>
      <c r="J17" s="82"/>
    </row>
    <row r="18" spans="1:19" s="63" customFormat="1" ht="18" x14ac:dyDescent="0.3">
      <c r="A18" s="58" t="s">
        <v>101</v>
      </c>
      <c r="B18" s="59" t="s">
        <v>161</v>
      </c>
      <c r="C18" s="60">
        <v>2005</v>
      </c>
      <c r="D18" s="60">
        <v>2006</v>
      </c>
      <c r="E18" s="60">
        <v>2007</v>
      </c>
      <c r="F18" s="60">
        <v>2008</v>
      </c>
      <c r="G18" s="60">
        <v>2009</v>
      </c>
      <c r="H18" s="60">
        <v>2010</v>
      </c>
      <c r="I18" s="60">
        <v>2011</v>
      </c>
      <c r="J18" s="60">
        <v>2012</v>
      </c>
      <c r="K18" s="60">
        <v>2013</v>
      </c>
      <c r="L18" s="60">
        <v>2014</v>
      </c>
      <c r="M18" s="60">
        <v>2015</v>
      </c>
      <c r="N18" s="60">
        <v>2016</v>
      </c>
      <c r="O18" s="60">
        <v>2017</v>
      </c>
      <c r="P18" s="61">
        <v>2018</v>
      </c>
    </row>
    <row r="19" spans="1:19" x14ac:dyDescent="0.3">
      <c r="A19" s="77"/>
      <c r="B19" s="78"/>
      <c r="C19" s="74">
        <v>1</v>
      </c>
      <c r="D19" s="74">
        <v>1</v>
      </c>
      <c r="E19" s="42">
        <v>1</v>
      </c>
      <c r="F19" s="42">
        <v>1</v>
      </c>
      <c r="G19" s="42">
        <v>1</v>
      </c>
      <c r="H19" s="42">
        <v>1</v>
      </c>
      <c r="I19" s="42">
        <v>1</v>
      </c>
      <c r="J19" s="42">
        <v>1</v>
      </c>
      <c r="K19" s="145">
        <v>1</v>
      </c>
      <c r="L19" s="145">
        <v>1</v>
      </c>
      <c r="M19" s="145">
        <v>1</v>
      </c>
      <c r="N19" s="145">
        <v>1</v>
      </c>
      <c r="O19" s="145">
        <v>1</v>
      </c>
      <c r="P19" s="146">
        <v>1</v>
      </c>
    </row>
    <row r="20" spans="1:19" x14ac:dyDescent="0.3">
      <c r="A20" s="80"/>
      <c r="B20" s="76"/>
      <c r="C20" s="76"/>
      <c r="D20" s="76"/>
      <c r="E20" s="75"/>
      <c r="F20" s="75"/>
      <c r="G20" s="75"/>
      <c r="H20" s="75"/>
      <c r="I20" s="75"/>
      <c r="J20" s="75"/>
    </row>
    <row r="21" spans="1:19" x14ac:dyDescent="0.3">
      <c r="A21" s="80"/>
      <c r="B21" s="76"/>
      <c r="C21" s="76"/>
      <c r="D21" s="76"/>
      <c r="E21" s="82"/>
      <c r="F21" s="82"/>
      <c r="G21" s="82"/>
      <c r="H21" s="82"/>
      <c r="I21" s="82"/>
      <c r="J21" s="82"/>
    </row>
    <row r="22" spans="1:19" ht="18" x14ac:dyDescent="0.3">
      <c r="A22" s="505" t="s">
        <v>188</v>
      </c>
      <c r="B22" s="59" t="s">
        <v>56</v>
      </c>
      <c r="C22" s="60">
        <v>2005</v>
      </c>
      <c r="D22" s="60">
        <v>2006</v>
      </c>
      <c r="E22" s="60">
        <v>2007</v>
      </c>
      <c r="F22" s="60">
        <v>2008</v>
      </c>
      <c r="G22" s="60">
        <v>2009</v>
      </c>
      <c r="H22" s="60">
        <v>2010</v>
      </c>
      <c r="I22" s="60">
        <v>2011</v>
      </c>
      <c r="J22" s="60">
        <v>2012</v>
      </c>
      <c r="K22" s="60">
        <v>2013</v>
      </c>
      <c r="L22" s="60">
        <v>2014</v>
      </c>
      <c r="M22" s="60">
        <v>2015</v>
      </c>
      <c r="N22" s="60">
        <v>2016</v>
      </c>
      <c r="O22" s="60">
        <v>2017</v>
      </c>
      <c r="P22" s="61">
        <v>2018</v>
      </c>
      <c r="Q22" s="63"/>
      <c r="R22" s="63"/>
      <c r="S22" s="63"/>
    </row>
    <row r="23" spans="1:19" s="49" customFormat="1" x14ac:dyDescent="0.3">
      <c r="A23" s="83"/>
      <c r="B23" s="84"/>
      <c r="C23" s="315">
        <f>C11*'Urban_degree of utilization'!$Y$35*C15</f>
        <v>2918911.8931176006</v>
      </c>
      <c r="D23" s="315">
        <f>D11*'Urban_degree of utilization'!$Y$35*D15</f>
        <v>2992601.3506381861</v>
      </c>
      <c r="E23" s="315">
        <f>E11*'Urban_degree of utilization'!$Y$35*E15</f>
        <v>3066290.8081587725</v>
      </c>
      <c r="F23" s="315">
        <f>F11*'Urban_degree of utilization'!$Y$35*F15</f>
        <v>3139980.2656793585</v>
      </c>
      <c r="G23" s="315">
        <f>G11*'Urban_degree of utilization'!$Y$35*G15</f>
        <v>3213669.723199944</v>
      </c>
      <c r="H23" s="315">
        <f>H11*'Urban_degree of utilization'!$Y$35*H15</f>
        <v>3287359.1807205295</v>
      </c>
      <c r="I23" s="315">
        <f>I11*'Urban_degree of utilization'!$P$35*I15</f>
        <v>4588906.4740968756</v>
      </c>
      <c r="J23" s="315">
        <f>J11*'Urban_degree of utilization'!$P$35*J15</f>
        <v>4717768.5837771948</v>
      </c>
      <c r="K23" s="315">
        <f>K11*'Urban_degree of utilization'!$P$35*K15</f>
        <v>4846630.6934575122</v>
      </c>
      <c r="L23" s="315">
        <f>L11*'Urban_degree of utilization'!$P$35*L15</f>
        <v>4975492.8031378314</v>
      </c>
      <c r="M23" s="315">
        <f>M11*'Urban_degree of utilization'!$P$35*M15</f>
        <v>5104354.9128181497</v>
      </c>
      <c r="N23" s="315">
        <f>N11*'Urban_degree of utilization'!$P$35*N15</f>
        <v>5236835.6282392908</v>
      </c>
      <c r="O23" s="315">
        <f>O11*'Urban_degree of utilization'!$P$35*O15</f>
        <v>5372934.9494012529</v>
      </c>
      <c r="P23" s="315">
        <f>P11*'Urban_degree of utilization'!$P$35*P15</f>
        <v>5512652.8763040379</v>
      </c>
      <c r="Q23" s="489"/>
      <c r="R23" s="63"/>
      <c r="S23" s="63"/>
    </row>
    <row r="24" spans="1:19" s="49" customFormat="1" x14ac:dyDescent="0.3">
      <c r="A24" s="46"/>
      <c r="B24" s="85"/>
      <c r="C24" s="317"/>
      <c r="D24" s="85"/>
      <c r="E24" s="86"/>
      <c r="F24" s="86"/>
      <c r="G24" s="86"/>
      <c r="H24" s="86"/>
      <c r="I24" s="86"/>
      <c r="J24" s="86"/>
      <c r="N24" s="63"/>
      <c r="O24" s="63"/>
      <c r="P24" s="63"/>
      <c r="Q24" s="63"/>
      <c r="R24" s="63"/>
      <c r="S24" s="63"/>
    </row>
    <row r="25" spans="1:19" s="49" customFormat="1" x14ac:dyDescent="0.3">
      <c r="A25" s="46"/>
      <c r="B25" s="85"/>
      <c r="C25" s="85"/>
      <c r="D25" s="85"/>
      <c r="E25" s="87"/>
      <c r="F25" s="87"/>
      <c r="G25" s="87"/>
      <c r="H25" s="87"/>
      <c r="I25" s="87"/>
      <c r="J25" s="87"/>
      <c r="N25" s="63"/>
      <c r="O25" s="63"/>
      <c r="P25" s="63"/>
      <c r="Q25" s="63"/>
      <c r="R25" s="63"/>
      <c r="S25" s="63"/>
    </row>
    <row r="26" spans="1:19" ht="18" x14ac:dyDescent="0.3">
      <c r="A26" s="505" t="s">
        <v>189</v>
      </c>
      <c r="B26" s="59" t="s">
        <v>56</v>
      </c>
      <c r="C26" s="60">
        <v>2005</v>
      </c>
      <c r="D26" s="60">
        <v>2006</v>
      </c>
      <c r="E26" s="60">
        <v>2007</v>
      </c>
      <c r="F26" s="60">
        <v>2008</v>
      </c>
      <c r="G26" s="60">
        <v>2009</v>
      </c>
      <c r="H26" s="60">
        <v>2010</v>
      </c>
      <c r="I26" s="60">
        <v>2011</v>
      </c>
      <c r="J26" s="60">
        <v>2012</v>
      </c>
      <c r="K26" s="60">
        <v>2013</v>
      </c>
      <c r="L26" s="60">
        <v>2014</v>
      </c>
      <c r="M26" s="60">
        <v>2015</v>
      </c>
      <c r="N26" s="60">
        <v>2016</v>
      </c>
      <c r="O26" s="60">
        <v>2017</v>
      </c>
      <c r="P26" s="61">
        <v>2018</v>
      </c>
      <c r="Q26" s="63"/>
      <c r="R26" s="63"/>
      <c r="S26" s="63"/>
    </row>
    <row r="27" spans="1:19" s="49" customFormat="1" x14ac:dyDescent="0.3">
      <c r="A27" s="88"/>
      <c r="B27" s="84"/>
      <c r="C27" s="315">
        <f>C11*C19*(1-'Urban_degree of utilization'!$Y$35)</f>
        <v>13685969.552005924</v>
      </c>
      <c r="D27" s="315">
        <f>D11*D19*(1-'Urban_degree of utilization'!$Y$35)</f>
        <v>14031479.011989454</v>
      </c>
      <c r="E27" s="315">
        <f>E11*E19*(1-'Urban_degree of utilization'!$Y$35)</f>
        <v>14376988.471972989</v>
      </c>
      <c r="F27" s="315">
        <f>F11*F19*(1-'Urban_degree of utilization'!$Y$35)</f>
        <v>14722497.93195652</v>
      </c>
      <c r="G27" s="315">
        <f>G11*G19*(1-'Urban_degree of utilization'!$Y$35)</f>
        <v>15068007.391940052</v>
      </c>
      <c r="H27" s="315">
        <f>H11*H19*(1-'Urban_degree of utilization'!$Y$35)</f>
        <v>15413516.851923583</v>
      </c>
      <c r="I27" s="315">
        <f>I11*I19*(1-'Urban_degree of utilization'!$P$35)</f>
        <v>14776740.043222498</v>
      </c>
      <c r="J27" s="315">
        <f>J11*J19*(1-'Urban_degree of utilization'!$P$35)</f>
        <v>15191688.987358926</v>
      </c>
      <c r="K27" s="315">
        <f>K11*K19*(1-'Urban_degree of utilization'!$P$35)</f>
        <v>15606637.931495346</v>
      </c>
      <c r="L27" s="315">
        <f>L11*L19*(1-'Urban_degree of utilization'!$P$35)</f>
        <v>16021586.875631768</v>
      </c>
      <c r="M27" s="315">
        <f>M11*M19*(1-'Urban_degree of utilization'!$P$35)</f>
        <v>16436535.819768192</v>
      </c>
      <c r="N27" s="315">
        <f>N11*N19*(1-'Urban_degree of utilization'!$P$35)</f>
        <v>16863137.038069028</v>
      </c>
      <c r="O27" s="315">
        <f>O11*O19*(1-'Urban_degree of utilization'!$P$35)</f>
        <v>17301390.530534282</v>
      </c>
      <c r="P27" s="315">
        <f>P11*P19*(1-'Urban_degree of utilization'!$P$35)</f>
        <v>17751296.297163956</v>
      </c>
      <c r="Q27" s="489"/>
      <c r="R27" s="63"/>
      <c r="S27" s="63"/>
    </row>
    <row r="28" spans="1:19" s="49" customFormat="1" x14ac:dyDescent="0.3">
      <c r="A28" s="89"/>
      <c r="B28" s="90"/>
      <c r="C28" s="317"/>
      <c r="D28" s="90"/>
      <c r="E28" s="86"/>
      <c r="F28" s="86"/>
      <c r="G28" s="86"/>
      <c r="H28" s="86"/>
      <c r="I28" s="86"/>
      <c r="J28" s="86"/>
      <c r="N28" s="63"/>
      <c r="O28" s="63"/>
      <c r="P28" s="63"/>
      <c r="Q28" s="63"/>
      <c r="R28" s="63"/>
      <c r="S28" s="63"/>
    </row>
    <row r="29" spans="1:19" s="49" customFormat="1" x14ac:dyDescent="0.3">
      <c r="A29" s="89"/>
      <c r="B29" s="90"/>
      <c r="C29" s="90"/>
      <c r="D29" s="90"/>
      <c r="E29" s="51"/>
      <c r="F29" s="51"/>
      <c r="G29" s="51"/>
      <c r="H29" s="51"/>
      <c r="I29" s="51"/>
      <c r="J29" s="51"/>
      <c r="O29" s="137"/>
    </row>
    <row r="30" spans="1:19" s="49" customFormat="1" ht="15.75" customHeight="1" x14ac:dyDescent="0.3">
      <c r="A30" s="505" t="s">
        <v>102</v>
      </c>
      <c r="B30" s="506"/>
      <c r="C30" s="89"/>
      <c r="D30" s="89"/>
      <c r="E30" s="91"/>
      <c r="F30" s="91"/>
      <c r="G30" s="91"/>
      <c r="H30" s="91"/>
      <c r="I30" s="91"/>
      <c r="J30" s="91"/>
      <c r="L30" s="63"/>
      <c r="M30" s="63"/>
      <c r="N30" s="63"/>
      <c r="O30" s="63"/>
      <c r="P30" s="63"/>
      <c r="Q30" s="63"/>
      <c r="R30" s="63"/>
      <c r="S30" s="63"/>
    </row>
    <row r="31" spans="1:19" s="49" customFormat="1" ht="15.75" customHeight="1" x14ac:dyDescent="0.3">
      <c r="A31" s="92">
        <v>0.6</v>
      </c>
      <c r="B31" s="93" t="s">
        <v>12</v>
      </c>
      <c r="C31" s="50"/>
      <c r="D31" s="50"/>
      <c r="E31" s="51"/>
      <c r="F31" s="48"/>
      <c r="G31" s="48"/>
      <c r="H31" s="48"/>
      <c r="I31" s="48"/>
      <c r="J31" s="48"/>
      <c r="L31" s="63"/>
      <c r="M31" s="63"/>
      <c r="N31" s="63"/>
      <c r="O31" s="63"/>
      <c r="P31" s="63"/>
      <c r="Q31" s="63"/>
      <c r="R31" s="63"/>
      <c r="S31" s="63"/>
    </row>
    <row r="32" spans="1:19" s="49" customFormat="1" ht="15.75" customHeight="1" x14ac:dyDescent="0.3">
      <c r="A32" s="89"/>
      <c r="B32" s="89"/>
      <c r="C32" s="89"/>
      <c r="D32" s="89"/>
      <c r="E32" s="51"/>
      <c r="F32" s="51"/>
      <c r="G32" s="51"/>
      <c r="H32" s="51"/>
      <c r="I32" s="51"/>
      <c r="J32" s="51"/>
      <c r="L32" s="63"/>
      <c r="M32" s="63"/>
      <c r="N32" s="63"/>
      <c r="O32" s="63"/>
      <c r="P32" s="63"/>
      <c r="Q32" s="63"/>
      <c r="R32" s="63"/>
      <c r="S32" s="63"/>
    </row>
    <row r="33" spans="1:26" s="49" customFormat="1" ht="15.75" customHeight="1" x14ac:dyDescent="0.3">
      <c r="A33" s="671" t="s">
        <v>18</v>
      </c>
      <c r="B33" s="672"/>
      <c r="C33" s="89"/>
      <c r="D33" s="89"/>
      <c r="E33" s="51"/>
      <c r="F33" s="51"/>
      <c r="G33" s="51"/>
      <c r="H33" s="51"/>
      <c r="I33" s="51"/>
      <c r="J33" s="51"/>
      <c r="L33" s="63"/>
      <c r="M33" s="63"/>
      <c r="N33" s="63"/>
      <c r="O33" s="63"/>
      <c r="P33" s="63"/>
      <c r="Q33" s="63"/>
      <c r="R33" s="63"/>
      <c r="S33" s="63"/>
    </row>
    <row r="34" spans="1:26" s="49" customFormat="1" x14ac:dyDescent="0.3">
      <c r="A34" s="94">
        <v>0</v>
      </c>
      <c r="B34" s="95" t="s">
        <v>17</v>
      </c>
      <c r="C34" s="90"/>
      <c r="D34" s="96"/>
      <c r="E34" s="51"/>
      <c r="F34" s="51"/>
      <c r="G34" s="51"/>
      <c r="H34" s="51"/>
      <c r="I34" s="51"/>
      <c r="J34" s="51"/>
      <c r="L34" s="63"/>
      <c r="M34" s="63"/>
      <c r="N34" s="63"/>
      <c r="O34" s="63"/>
      <c r="P34" s="63"/>
      <c r="Q34" s="63"/>
      <c r="R34" s="63"/>
      <c r="S34" s="63"/>
    </row>
    <row r="35" spans="1:26" s="49" customFormat="1" ht="16.2" thickBot="1" x14ac:dyDescent="0.35">
      <c r="A35" s="97"/>
      <c r="B35" s="89"/>
      <c r="C35" s="89"/>
      <c r="D35" s="89"/>
      <c r="E35" s="51"/>
      <c r="F35" s="51"/>
      <c r="G35" s="51"/>
      <c r="H35" s="51"/>
      <c r="I35" s="51"/>
      <c r="J35" s="51"/>
    </row>
    <row r="36" spans="1:26" s="49" customFormat="1" x14ac:dyDescent="0.3">
      <c r="A36" s="515" t="s">
        <v>10</v>
      </c>
      <c r="B36" s="99"/>
      <c r="C36" s="90"/>
      <c r="D36" s="90"/>
      <c r="E36" s="51"/>
      <c r="F36" s="51"/>
      <c r="G36" s="51"/>
      <c r="H36" s="51"/>
      <c r="I36" s="51"/>
      <c r="J36" s="51"/>
    </row>
    <row r="37" spans="1:26" s="49" customFormat="1" x14ac:dyDescent="0.3">
      <c r="A37" s="100" t="s">
        <v>2</v>
      </c>
      <c r="B37" s="101" t="s">
        <v>11</v>
      </c>
      <c r="C37" s="89"/>
      <c r="D37" s="89"/>
      <c r="E37" s="51"/>
      <c r="F37" s="51"/>
      <c r="G37" s="51"/>
      <c r="H37" s="51"/>
      <c r="I37" s="51"/>
      <c r="J37" s="51"/>
    </row>
    <row r="38" spans="1:26" s="49" customFormat="1" x14ac:dyDescent="0.3">
      <c r="A38" s="52" t="s">
        <v>3</v>
      </c>
      <c r="B38" s="102">
        <v>0.8</v>
      </c>
      <c r="C38" s="103"/>
      <c r="D38" s="103"/>
      <c r="E38" s="51"/>
      <c r="F38" s="51"/>
      <c r="G38" s="51"/>
      <c r="H38" s="51"/>
      <c r="I38" s="51"/>
      <c r="J38" s="51"/>
    </row>
    <row r="39" spans="1:26" s="49" customFormat="1" ht="46.8" x14ac:dyDescent="0.3">
      <c r="A39" s="52" t="s">
        <v>4</v>
      </c>
      <c r="B39" s="104">
        <v>0.3</v>
      </c>
      <c r="C39" s="103"/>
      <c r="D39" s="103"/>
      <c r="E39" s="51"/>
      <c r="F39" s="51"/>
      <c r="G39" s="51"/>
      <c r="H39" s="51"/>
      <c r="I39" s="51"/>
      <c r="J39" s="51"/>
    </row>
    <row r="40" spans="1:26" s="49" customFormat="1" ht="31.2" x14ac:dyDescent="0.3">
      <c r="A40" s="52" t="s">
        <v>96</v>
      </c>
      <c r="B40" s="104">
        <v>0</v>
      </c>
      <c r="C40" s="103"/>
      <c r="D40" s="103"/>
      <c r="E40" s="51"/>
      <c r="F40" s="51"/>
      <c r="G40" s="51"/>
      <c r="H40" s="51"/>
      <c r="I40" s="51"/>
      <c r="J40" s="51"/>
    </row>
    <row r="41" spans="1:26" s="49" customFormat="1" x14ac:dyDescent="0.3">
      <c r="A41" s="52" t="s">
        <v>5</v>
      </c>
      <c r="B41" s="102">
        <v>0.5</v>
      </c>
      <c r="C41" s="103"/>
      <c r="D41" s="103"/>
      <c r="E41" s="51"/>
      <c r="F41" s="51"/>
      <c r="G41" s="51"/>
      <c r="H41" s="51"/>
      <c r="I41" s="51"/>
      <c r="J41" s="51"/>
    </row>
    <row r="42" spans="1:26" s="49" customFormat="1" x14ac:dyDescent="0.3">
      <c r="A42" s="52" t="s">
        <v>6</v>
      </c>
      <c r="B42" s="102">
        <v>0.1</v>
      </c>
      <c r="C42" s="103"/>
      <c r="D42" s="103"/>
      <c r="E42" s="51"/>
      <c r="F42" s="51"/>
      <c r="G42" s="51"/>
      <c r="H42" s="51"/>
      <c r="I42" s="51"/>
      <c r="J42" s="51"/>
    </row>
    <row r="43" spans="1:26" s="49" customFormat="1" x14ac:dyDescent="0.3">
      <c r="A43" s="52" t="s">
        <v>7</v>
      </c>
      <c r="B43" s="102">
        <v>0</v>
      </c>
      <c r="C43" s="103"/>
      <c r="D43" s="103"/>
      <c r="E43" s="51"/>
      <c r="F43" s="51"/>
      <c r="G43" s="51"/>
      <c r="H43" s="51"/>
      <c r="I43" s="51"/>
      <c r="J43" s="51"/>
    </row>
    <row r="44" spans="1:26" s="49" customFormat="1" x14ac:dyDescent="0.3">
      <c r="A44" s="52" t="s">
        <v>8</v>
      </c>
      <c r="B44" s="102">
        <v>0.5</v>
      </c>
      <c r="C44" s="103"/>
      <c r="D44" s="103"/>
      <c r="E44" s="51"/>
      <c r="F44" s="51"/>
      <c r="G44" s="51"/>
      <c r="H44" s="51"/>
      <c r="I44" s="51"/>
      <c r="J44" s="51"/>
    </row>
    <row r="45" spans="1:26" s="49" customFormat="1" ht="31.2" x14ac:dyDescent="0.3">
      <c r="A45" s="53" t="s">
        <v>99</v>
      </c>
      <c r="B45" s="105">
        <v>0.5</v>
      </c>
      <c r="C45" s="103"/>
      <c r="D45" s="103"/>
      <c r="E45" s="51"/>
      <c r="F45" s="51"/>
      <c r="G45" s="51"/>
      <c r="H45" s="51"/>
      <c r="I45" s="51"/>
      <c r="J45" s="51"/>
    </row>
    <row r="46" spans="1:26" s="49" customFormat="1" ht="47.4" thickBot="1" x14ac:dyDescent="0.35">
      <c r="A46" s="54" t="s">
        <v>9</v>
      </c>
      <c r="B46" s="106">
        <v>0.1</v>
      </c>
      <c r="C46" s="103"/>
      <c r="D46" s="103"/>
      <c r="E46" s="51"/>
      <c r="F46" s="51"/>
      <c r="G46" s="51"/>
      <c r="H46" s="51"/>
      <c r="I46" s="51"/>
      <c r="J46" s="51"/>
    </row>
    <row r="47" spans="1:26" s="49" customFormat="1" ht="16.2" thickBot="1" x14ac:dyDescent="0.35">
      <c r="A47" s="107"/>
      <c r="B47" s="108"/>
      <c r="C47" s="108"/>
      <c r="D47" s="108"/>
      <c r="E47" s="108"/>
      <c r="F47" s="108"/>
      <c r="G47" s="51"/>
      <c r="H47" s="51"/>
      <c r="I47" s="51"/>
      <c r="J47" s="51"/>
      <c r="K47" s="51"/>
      <c r="L47" s="51"/>
    </row>
    <row r="48" spans="1:26" s="49" customFormat="1" ht="45.75" customHeight="1" thickBot="1" x14ac:dyDescent="0.35">
      <c r="A48" s="673" t="s">
        <v>269</v>
      </c>
      <c r="B48" s="674"/>
      <c r="C48" s="674"/>
      <c r="D48" s="675"/>
      <c r="E48" s="125"/>
      <c r="F48" s="125"/>
      <c r="G48" s="125"/>
      <c r="H48" s="125"/>
      <c r="I48" s="51"/>
      <c r="J48" s="51"/>
      <c r="K48" s="51"/>
      <c r="L48" s="51"/>
      <c r="N48" s="51"/>
      <c r="O48" s="51"/>
      <c r="P48" s="51"/>
      <c r="Q48" s="51"/>
      <c r="R48" s="51"/>
      <c r="S48" s="51"/>
      <c r="T48" s="51"/>
      <c r="U48" s="51"/>
      <c r="V48" s="51"/>
      <c r="W48" s="51"/>
      <c r="X48" s="51"/>
      <c r="Y48" s="51"/>
      <c r="Z48" s="51"/>
    </row>
    <row r="49" spans="1:26" s="49" customFormat="1" ht="62.4" x14ac:dyDescent="0.3">
      <c r="A49" s="126" t="s">
        <v>57</v>
      </c>
      <c r="B49" s="127" t="s">
        <v>61</v>
      </c>
      <c r="C49" s="502" t="s">
        <v>174</v>
      </c>
      <c r="D49" s="148" t="s">
        <v>175</v>
      </c>
      <c r="F49" s="51"/>
      <c r="G49" s="51"/>
      <c r="H49" s="51"/>
      <c r="I49" s="51"/>
      <c r="J49" s="51"/>
      <c r="K49" s="51"/>
      <c r="L49" s="51"/>
      <c r="N49" s="51"/>
      <c r="O49" s="51"/>
      <c r="P49" s="51"/>
      <c r="Q49" s="51"/>
      <c r="R49" s="51"/>
      <c r="S49" s="51"/>
      <c r="T49" s="51"/>
      <c r="U49" s="51"/>
      <c r="V49" s="51"/>
      <c r="W49" s="51"/>
      <c r="X49" s="51"/>
      <c r="Y49" s="51"/>
      <c r="Z49" s="51"/>
    </row>
    <row r="50" spans="1:26" s="49" customFormat="1" x14ac:dyDescent="0.3">
      <c r="A50" s="676" t="s">
        <v>173</v>
      </c>
      <c r="B50" s="110" t="s">
        <v>58</v>
      </c>
      <c r="C50" s="318">
        <f>'Urban_degree of utilization'!$Z$35</f>
        <v>0.44604932182490742</v>
      </c>
      <c r="D50" s="319">
        <f>'Urban_degree of utilization'!$S$35</f>
        <v>0.60899999999999999</v>
      </c>
      <c r="F50" s="51"/>
      <c r="G50" s="51"/>
      <c r="H50" s="51"/>
      <c r="I50" s="51"/>
      <c r="J50" s="51"/>
      <c r="K50" s="51"/>
      <c r="L50" s="51"/>
      <c r="N50" s="51"/>
      <c r="O50" s="51"/>
      <c r="P50" s="51"/>
      <c r="Q50" s="51"/>
      <c r="R50" s="51"/>
      <c r="S50" s="51"/>
      <c r="T50" s="51"/>
      <c r="U50" s="51"/>
      <c r="V50" s="51"/>
      <c r="W50" s="51"/>
      <c r="X50" s="51"/>
      <c r="Y50" s="51"/>
      <c r="Z50" s="51"/>
    </row>
    <row r="51" spans="1:26" s="49" customFormat="1" x14ac:dyDescent="0.3">
      <c r="A51" s="676"/>
      <c r="B51" s="110" t="s">
        <v>59</v>
      </c>
      <c r="C51" s="318">
        <f>'Urban_degree of utilization'!$AB$35</f>
        <v>2.1999999999999999E-2</v>
      </c>
      <c r="D51" s="319">
        <f>'Urban_degree of utilization'!$Q$35</f>
        <v>6.0000000000000001E-3</v>
      </c>
      <c r="F51" s="51"/>
      <c r="G51" s="51"/>
      <c r="H51" s="51"/>
      <c r="I51" s="51"/>
      <c r="J51" s="51"/>
      <c r="K51" s="51"/>
      <c r="L51" s="51"/>
      <c r="N51" s="51"/>
      <c r="O51" s="51"/>
      <c r="P51" s="51"/>
      <c r="Q51" s="51"/>
      <c r="R51" s="51"/>
      <c r="S51" s="51"/>
      <c r="T51" s="51"/>
      <c r="U51" s="51"/>
      <c r="V51" s="51"/>
      <c r="W51" s="51"/>
      <c r="X51" s="51"/>
      <c r="Y51" s="51"/>
      <c r="Z51" s="51"/>
    </row>
    <row r="52" spans="1:26" s="49" customFormat="1" x14ac:dyDescent="0.3">
      <c r="A52" s="676"/>
      <c r="B52" s="110" t="s">
        <v>98</v>
      </c>
      <c r="C52" s="318">
        <f>'Urban_degree of utilization'!$AD$35</f>
        <v>0.11277777777777778</v>
      </c>
      <c r="D52" s="319">
        <f>'Urban_degree of utilization'!$R$35</f>
        <v>5.8000000000000003E-2</v>
      </c>
      <c r="F52" s="51"/>
      <c r="G52" s="51"/>
      <c r="H52" s="51"/>
      <c r="I52" s="51"/>
      <c r="J52" s="51"/>
      <c r="K52" s="51"/>
      <c r="L52" s="51"/>
      <c r="N52" s="51"/>
      <c r="O52" s="51"/>
      <c r="P52" s="51"/>
      <c r="Q52" s="51"/>
      <c r="R52" s="51"/>
      <c r="S52" s="51"/>
      <c r="T52" s="51"/>
      <c r="U52" s="51"/>
      <c r="V52" s="51"/>
      <c r="W52" s="51"/>
      <c r="X52" s="51"/>
      <c r="Y52" s="51"/>
      <c r="Z52" s="51"/>
    </row>
    <row r="53" spans="1:26" s="49" customFormat="1" x14ac:dyDescent="0.3">
      <c r="A53" s="676"/>
      <c r="B53" s="110" t="s">
        <v>60</v>
      </c>
      <c r="C53" s="318">
        <f>'Urban_degree of utilization'!$Y$35</f>
        <v>0.14575339087546238</v>
      </c>
      <c r="D53" s="319">
        <f>'Urban_degree of utilization'!$P$35</f>
        <v>0.19900000000000001</v>
      </c>
      <c r="F53" s="51"/>
      <c r="G53" s="51"/>
      <c r="H53" s="51"/>
      <c r="I53" s="51"/>
      <c r="J53" s="51"/>
      <c r="K53" s="51"/>
      <c r="L53" s="51"/>
      <c r="N53" s="51"/>
      <c r="O53" s="51"/>
      <c r="P53" s="51"/>
      <c r="Q53" s="51"/>
      <c r="R53" s="51"/>
      <c r="S53" s="51"/>
      <c r="T53" s="51"/>
      <c r="U53" s="51"/>
      <c r="V53" s="51"/>
      <c r="W53" s="51"/>
      <c r="X53" s="51"/>
      <c r="Y53" s="51"/>
      <c r="Z53" s="51"/>
    </row>
    <row r="54" spans="1:26" s="49" customFormat="1" ht="15.75" customHeight="1" thickBot="1" x14ac:dyDescent="0.35">
      <c r="A54" s="677"/>
      <c r="B54" s="149" t="s">
        <v>134</v>
      </c>
      <c r="C54" s="320">
        <f>'Urban_degree of utilization'!$AF$35</f>
        <v>0.27341950952185246</v>
      </c>
      <c r="D54" s="321">
        <f>'Urban_degree of utilization'!$T$35</f>
        <v>0.12799999999999989</v>
      </c>
      <c r="F54" s="51"/>
      <c r="G54" s="51"/>
      <c r="H54" s="51"/>
      <c r="I54" s="51"/>
      <c r="J54" s="51"/>
      <c r="K54" s="51"/>
      <c r="L54" s="51"/>
      <c r="N54" s="51"/>
      <c r="O54" s="51"/>
      <c r="P54" s="51"/>
      <c r="Q54" s="51"/>
      <c r="R54" s="51"/>
      <c r="S54" s="51"/>
      <c r="T54" s="51"/>
      <c r="U54" s="51"/>
      <c r="V54" s="51"/>
      <c r="W54" s="51"/>
      <c r="X54" s="51"/>
      <c r="Y54" s="51"/>
      <c r="Z54" s="51"/>
    </row>
    <row r="55" spans="1:26" s="49" customFormat="1" x14ac:dyDescent="0.3">
      <c r="A55" s="507"/>
      <c r="B55" s="110"/>
      <c r="C55" s="132"/>
      <c r="F55" s="51"/>
      <c r="G55" s="51"/>
      <c r="H55" s="51"/>
      <c r="I55" s="51"/>
      <c r="J55" s="51"/>
      <c r="K55" s="51"/>
      <c r="L55" s="51"/>
      <c r="N55" s="51"/>
      <c r="O55" s="51"/>
      <c r="P55" s="51"/>
      <c r="Q55" s="51"/>
      <c r="R55" s="51"/>
      <c r="S55" s="51"/>
      <c r="T55" s="51"/>
      <c r="U55" s="51"/>
      <c r="V55" s="51"/>
      <c r="W55" s="51"/>
      <c r="X55" s="51"/>
      <c r="Y55" s="51"/>
      <c r="Z55" s="51"/>
    </row>
    <row r="56" spans="1:26" s="49" customFormat="1" ht="16.2" thickBot="1" x14ac:dyDescent="0.35">
      <c r="A56" s="110"/>
      <c r="B56" s="132"/>
      <c r="D56" s="134"/>
      <c r="F56" s="110"/>
      <c r="G56" s="111"/>
      <c r="H56" s="112"/>
      <c r="I56" s="51"/>
      <c r="J56" s="51"/>
      <c r="K56" s="51"/>
      <c r="L56" s="51"/>
    </row>
    <row r="57" spans="1:26" s="49" customFormat="1" ht="48" customHeight="1" x14ac:dyDescent="0.3">
      <c r="A57" s="143" t="s">
        <v>270</v>
      </c>
      <c r="B57" s="502" t="s">
        <v>107</v>
      </c>
      <c r="C57" s="144" t="s">
        <v>108</v>
      </c>
      <c r="D57" s="134"/>
      <c r="F57" s="110"/>
      <c r="G57" s="111"/>
      <c r="H57" s="112"/>
      <c r="I57" s="51"/>
      <c r="J57" s="51"/>
      <c r="K57" s="51"/>
      <c r="L57" s="51"/>
    </row>
    <row r="58" spans="1:26" s="49" customFormat="1" ht="16.2" thickBot="1" x14ac:dyDescent="0.35">
      <c r="A58" s="142" t="s">
        <v>109</v>
      </c>
      <c r="B58" s="322">
        <f>Population!$E$31</f>
        <v>0.66569746855579903</v>
      </c>
      <c r="C58" s="323">
        <f>Population!$C$31</f>
        <v>0.6833214071363265</v>
      </c>
      <c r="D58" s="134"/>
      <c r="F58" s="110"/>
      <c r="G58" s="111"/>
      <c r="H58" s="112"/>
      <c r="I58" s="51"/>
      <c r="J58" s="51"/>
      <c r="K58" s="51"/>
      <c r="L58" s="51"/>
    </row>
    <row r="59" spans="1:26" s="49" customFormat="1" x14ac:dyDescent="0.3">
      <c r="A59" s="133"/>
      <c r="B59" s="133"/>
      <c r="C59" s="133"/>
      <c r="E59" s="110"/>
      <c r="F59" s="111"/>
      <c r="G59" s="112"/>
      <c r="H59" s="51"/>
      <c r="I59" s="51"/>
      <c r="J59" s="51"/>
      <c r="K59" s="51"/>
    </row>
    <row r="60" spans="1:26" s="49" customFormat="1" ht="16.2" thickBot="1" x14ac:dyDescent="0.35">
      <c r="A60" s="109"/>
      <c r="B60" s="133"/>
      <c r="C60" s="133"/>
      <c r="D60" s="133"/>
      <c r="E60" s="133"/>
      <c r="F60" s="133"/>
      <c r="G60" s="133"/>
      <c r="H60" s="133"/>
      <c r="I60" s="133"/>
      <c r="J60" s="133"/>
      <c r="K60" s="133"/>
      <c r="L60" s="133"/>
      <c r="M60" s="133"/>
      <c r="N60" s="133"/>
      <c r="O60" s="133"/>
      <c r="P60" s="133"/>
      <c r="Q60" s="133"/>
      <c r="R60" s="133"/>
      <c r="S60" s="133"/>
      <c r="U60" s="482"/>
      <c r="V60" s="482"/>
      <c r="W60" s="482"/>
    </row>
    <row r="61" spans="1:26" s="49" customFormat="1" ht="16.2" thickBot="1" x14ac:dyDescent="0.35">
      <c r="A61" s="678" t="s">
        <v>65</v>
      </c>
      <c r="B61" s="679"/>
      <c r="C61" s="508"/>
      <c r="D61" s="508"/>
      <c r="E61" s="508"/>
      <c r="F61" s="396"/>
      <c r="G61" s="396"/>
      <c r="H61" s="397"/>
      <c r="I61" s="396"/>
      <c r="J61" s="396"/>
      <c r="K61" s="396"/>
      <c r="L61" s="396"/>
      <c r="M61" s="397"/>
      <c r="N61" s="397"/>
      <c r="O61" s="398"/>
      <c r="P61" s="398"/>
      <c r="Q61" s="398"/>
      <c r="R61" s="398"/>
      <c r="S61" s="397"/>
      <c r="T61" s="475"/>
      <c r="U61" s="483"/>
      <c r="V61" s="483"/>
      <c r="W61" s="484"/>
    </row>
    <row r="62" spans="1:26" s="49" customFormat="1" ht="108" customHeight="1" x14ac:dyDescent="0.3">
      <c r="A62" s="680" t="s">
        <v>13</v>
      </c>
      <c r="B62" s="669" t="s">
        <v>110</v>
      </c>
      <c r="C62" s="669" t="s">
        <v>111</v>
      </c>
      <c r="D62" s="669" t="s">
        <v>14</v>
      </c>
      <c r="E62" s="657" t="s">
        <v>104</v>
      </c>
      <c r="F62" s="658"/>
      <c r="G62" s="669" t="s">
        <v>178</v>
      </c>
      <c r="H62" s="669"/>
      <c r="I62" s="669" t="s">
        <v>103</v>
      </c>
      <c r="J62" s="650" t="s">
        <v>62</v>
      </c>
      <c r="K62" s="651"/>
      <c r="L62" s="651"/>
      <c r="M62" s="651"/>
      <c r="N62" s="651"/>
      <c r="O62" s="651"/>
      <c r="P62" s="651"/>
      <c r="Q62" s="651"/>
      <c r="R62" s="651"/>
      <c r="S62" s="651"/>
      <c r="T62" s="651"/>
      <c r="U62" s="651"/>
      <c r="V62" s="651"/>
      <c r="W62" s="652"/>
    </row>
    <row r="63" spans="1:26" s="49" customFormat="1" x14ac:dyDescent="0.3">
      <c r="A63" s="668"/>
      <c r="B63" s="656"/>
      <c r="C63" s="656"/>
      <c r="D63" s="656"/>
      <c r="E63" s="659"/>
      <c r="F63" s="660"/>
      <c r="G63" s="656"/>
      <c r="H63" s="656"/>
      <c r="I63" s="656"/>
      <c r="J63" s="501">
        <v>2005</v>
      </c>
      <c r="K63" s="501">
        <v>2006</v>
      </c>
      <c r="L63" s="501">
        <v>2007</v>
      </c>
      <c r="M63" s="501">
        <v>2008</v>
      </c>
      <c r="N63" s="501">
        <v>2009</v>
      </c>
      <c r="O63" s="501">
        <v>2010</v>
      </c>
      <c r="P63" s="501">
        <v>2011</v>
      </c>
      <c r="Q63" s="501">
        <v>2012</v>
      </c>
      <c r="R63" s="501">
        <v>2013</v>
      </c>
      <c r="S63" s="501">
        <v>2014</v>
      </c>
      <c r="T63" s="513">
        <v>2015</v>
      </c>
      <c r="U63" s="513">
        <v>2016</v>
      </c>
      <c r="V63" s="513">
        <v>2017</v>
      </c>
      <c r="W63" s="452">
        <v>2018</v>
      </c>
    </row>
    <row r="64" spans="1:26" s="45" customFormat="1" x14ac:dyDescent="0.3">
      <c r="A64" s="663" t="s">
        <v>109</v>
      </c>
      <c r="B64" s="661">
        <f>B58</f>
        <v>0.66569746855579903</v>
      </c>
      <c r="C64" s="666">
        <f>C58</f>
        <v>0.6833214071363265</v>
      </c>
      <c r="D64" s="153" t="s">
        <v>15</v>
      </c>
      <c r="E64" s="661">
        <f>C50</f>
        <v>0.44604932182490742</v>
      </c>
      <c r="F64" s="661"/>
      <c r="G64" s="670">
        <f>D50</f>
        <v>0.60899999999999999</v>
      </c>
      <c r="H64" s="670"/>
      <c r="I64" s="154">
        <f>B44*A31</f>
        <v>0.3</v>
      </c>
      <c r="J64" s="155">
        <f t="shared" ref="J64:O64" si="2">($B$64*$E64*$I64)*(C27-$A$34)</f>
        <v>1219148.5123314068</v>
      </c>
      <c r="K64" s="155">
        <f t="shared" si="2"/>
        <v>1249926.5542183707</v>
      </c>
      <c r="L64" s="155">
        <f t="shared" si="2"/>
        <v>1280704.5961053348</v>
      </c>
      <c r="M64" s="155">
        <f t="shared" si="2"/>
        <v>1311482.6379922987</v>
      </c>
      <c r="N64" s="155">
        <f t="shared" si="2"/>
        <v>1342260.6798792623</v>
      </c>
      <c r="O64" s="155">
        <f t="shared" si="2"/>
        <v>1373038.7217662262</v>
      </c>
      <c r="P64" s="155">
        <f>($C$64*$G64*$I64)*(I27-$A$34)</f>
        <v>1844769.9134179505</v>
      </c>
      <c r="Q64" s="155">
        <f>($C$64*$G64*$I64)*(J27-$A$34)</f>
        <v>1896573.3102096892</v>
      </c>
      <c r="R64" s="155">
        <f>($C$64*$G64*$I64)*(K27-$A$34)</f>
        <v>1948376.7070014267</v>
      </c>
      <c r="S64" s="155">
        <f>($C$64*$G64*$I64)*(L27-$A$34)</f>
        <v>2000180.1037931647</v>
      </c>
      <c r="T64" s="462">
        <f>($C$64*$G64*$I64)*(M27-$A$34)</f>
        <v>2051983.5005849029</v>
      </c>
      <c r="U64" s="462">
        <f t="shared" ref="U64:W64" si="3">($C$64*$G64*$I64)*(N27-$A$34)</f>
        <v>2105241.600155368</v>
      </c>
      <c r="V64" s="462">
        <f t="shared" si="3"/>
        <v>2159954.4025045615</v>
      </c>
      <c r="W64" s="156">
        <f t="shared" si="3"/>
        <v>2216121.9076324827</v>
      </c>
    </row>
    <row r="65" spans="1:23" s="45" customFormat="1" x14ac:dyDescent="0.3">
      <c r="A65" s="663"/>
      <c r="B65" s="661"/>
      <c r="C65" s="666"/>
      <c r="D65" s="153" t="s">
        <v>16</v>
      </c>
      <c r="E65" s="662">
        <f t="shared" ref="E65:E66" si="4">C51</f>
        <v>2.1999999999999999E-2</v>
      </c>
      <c r="F65" s="662"/>
      <c r="G65" s="662">
        <f>D51</f>
        <v>6.0000000000000001E-3</v>
      </c>
      <c r="H65" s="662"/>
      <c r="I65" s="154">
        <f>B46*A31</f>
        <v>0.06</v>
      </c>
      <c r="J65" s="155">
        <f t="shared" ref="J65:O65" si="5">($B$64*$E$65*$I$65)*(C27-$A$34)</f>
        <v>12026.144176862754</v>
      </c>
      <c r="K65" s="155">
        <f t="shared" si="5"/>
        <v>12329.750477055268</v>
      </c>
      <c r="L65" s="155">
        <f t="shared" si="5"/>
        <v>12633.356777247785</v>
      </c>
      <c r="M65" s="155">
        <f t="shared" si="5"/>
        <v>12936.963077440301</v>
      </c>
      <c r="N65" s="155">
        <f t="shared" si="5"/>
        <v>13240.569377632817</v>
      </c>
      <c r="O65" s="155">
        <f t="shared" si="5"/>
        <v>13544.175677825333</v>
      </c>
      <c r="P65" s="155">
        <f>($C$64*$G$65*$I$65)*(I27-$A$34)</f>
        <v>3635.0146077200998</v>
      </c>
      <c r="Q65" s="155">
        <f>($C$64*$G$65*$I$65)*(J27-$A$34)</f>
        <v>3737.090266423033</v>
      </c>
      <c r="R65" s="155">
        <f>($C$64*$G$65*$I$65)*(K27-$A$34)</f>
        <v>3839.1659251259643</v>
      </c>
      <c r="S65" s="155">
        <f>($C$64*$G$65*$I$65)*(L27-$A$34)</f>
        <v>3941.2415838288962</v>
      </c>
      <c r="T65" s="462">
        <f>($C$64*$G$65*$I$65)*(M27-$A$34)</f>
        <v>4043.3172425318285</v>
      </c>
      <c r="U65" s="462">
        <f t="shared" ref="U65:W65" si="6">($C$64*$G$65*$I$65)*(N27-$A$34)</f>
        <v>4148.2593106509721</v>
      </c>
      <c r="V65" s="462">
        <f t="shared" si="6"/>
        <v>4256.0677881863285</v>
      </c>
      <c r="W65" s="156">
        <f t="shared" si="6"/>
        <v>4366.7426751378971</v>
      </c>
    </row>
    <row r="66" spans="1:23" s="45" customFormat="1" x14ac:dyDescent="0.3">
      <c r="A66" s="663"/>
      <c r="B66" s="661"/>
      <c r="C66" s="666"/>
      <c r="D66" s="153" t="s">
        <v>176</v>
      </c>
      <c r="E66" s="662">
        <f t="shared" si="4"/>
        <v>0.11277777777777778</v>
      </c>
      <c r="F66" s="662"/>
      <c r="G66" s="661">
        <f>D52</f>
        <v>5.8000000000000003E-2</v>
      </c>
      <c r="H66" s="661"/>
      <c r="I66" s="154">
        <f>B45*A31</f>
        <v>0.3</v>
      </c>
      <c r="J66" s="155">
        <f t="shared" ref="J66:O66" si="7">($B$64*$E$66*$I$66)*(C27-$A$34)</f>
        <v>308245.86715948727</v>
      </c>
      <c r="K66" s="155">
        <f t="shared" si="7"/>
        <v>316027.69530836103</v>
      </c>
      <c r="L66" s="155">
        <f t="shared" si="7"/>
        <v>323809.52345723496</v>
      </c>
      <c r="M66" s="155">
        <f t="shared" si="7"/>
        <v>331591.35160610877</v>
      </c>
      <c r="N66" s="155">
        <f t="shared" si="7"/>
        <v>339373.17975498259</v>
      </c>
      <c r="O66" s="155">
        <f t="shared" si="7"/>
        <v>347155.0079038564</v>
      </c>
      <c r="P66" s="155">
        <f>($C$64*$G$66*$I$66)*(I27-$A$34)</f>
        <v>175692.37270647148</v>
      </c>
      <c r="Q66" s="155">
        <f>($C$64*$G$66*$I$66)*(J27-$A$34)</f>
        <v>180626.02954377994</v>
      </c>
      <c r="R66" s="155">
        <f>($C$64*$G$66*$I$66)*(K27-$A$34)</f>
        <v>185559.68638108828</v>
      </c>
      <c r="S66" s="155">
        <f>($C$64*$G$66*$I$66)*(L27-$A$34)</f>
        <v>190493.34321839665</v>
      </c>
      <c r="T66" s="462">
        <f>($C$64*$G$66*$I$66)*(M27-$A$34)</f>
        <v>195427.00005570505</v>
      </c>
      <c r="U66" s="462">
        <f t="shared" ref="U66:W66" si="8">($C$64*$G$66*$I$66)*(N27-$A$34)</f>
        <v>200499.20001479698</v>
      </c>
      <c r="V66" s="462">
        <f t="shared" si="8"/>
        <v>205709.94309567253</v>
      </c>
      <c r="W66" s="156">
        <f t="shared" si="8"/>
        <v>211059.22929833169</v>
      </c>
    </row>
    <row r="67" spans="1:23" s="45" customFormat="1" x14ac:dyDescent="0.3">
      <c r="A67" s="663"/>
      <c r="B67" s="661"/>
      <c r="C67" s="666"/>
      <c r="D67" s="153" t="s">
        <v>177</v>
      </c>
      <c r="E67" s="662">
        <f>C54</f>
        <v>0.27341950952185246</v>
      </c>
      <c r="F67" s="662"/>
      <c r="G67" s="661">
        <f>D54</f>
        <v>0.12799999999999989</v>
      </c>
      <c r="H67" s="661"/>
      <c r="I67" s="154">
        <f>B42*A31</f>
        <v>0.06</v>
      </c>
      <c r="J67" s="155">
        <f t="shared" ref="J67:O67" si="9">($B$64*$E$67*$I$67)*(C27-$A$34)</f>
        <v>149462.83828531345</v>
      </c>
      <c r="K67" s="155">
        <f t="shared" si="9"/>
        <v>153236.10581651263</v>
      </c>
      <c r="L67" s="155">
        <f t="shared" si="9"/>
        <v>157009.37334771184</v>
      </c>
      <c r="M67" s="155">
        <f t="shared" si="9"/>
        <v>160782.64087891101</v>
      </c>
      <c r="N67" s="155">
        <f t="shared" si="9"/>
        <v>164555.90841011019</v>
      </c>
      <c r="O67" s="155">
        <f t="shared" si="9"/>
        <v>168329.17594130937</v>
      </c>
      <c r="P67" s="155">
        <f>($C$64*$G$67*$I$67)*(I27-$A$34)</f>
        <v>77546.978298028727</v>
      </c>
      <c r="Q67" s="155">
        <f>($C$64*$G$67*$I$67)*(J27-$A$34)</f>
        <v>79724.592350357969</v>
      </c>
      <c r="R67" s="155">
        <f>($C$64*$G$67*$I$67)*(K27-$A$34)</f>
        <v>81902.206402687167</v>
      </c>
      <c r="S67" s="155">
        <f>($C$64*$G$67*$I$67)*(L27-$A$34)</f>
        <v>84079.820455016379</v>
      </c>
      <c r="T67" s="462">
        <f>($C$64*$G$67*$I$67)*(M27-$A$34)</f>
        <v>86257.434507345606</v>
      </c>
      <c r="U67" s="462">
        <f t="shared" ref="U67:W67" si="10">($C$64*$G$67*$I$67)*(N27-$A$34)</f>
        <v>88496.198627220656</v>
      </c>
      <c r="V67" s="462">
        <f t="shared" si="10"/>
        <v>90796.112814641587</v>
      </c>
      <c r="W67" s="156">
        <f t="shared" si="10"/>
        <v>93157.177069608399</v>
      </c>
    </row>
    <row r="68" spans="1:23" s="49" customFormat="1" ht="108" customHeight="1" x14ac:dyDescent="0.3">
      <c r="A68" s="668" t="s">
        <v>13</v>
      </c>
      <c r="B68" s="656" t="s">
        <v>110</v>
      </c>
      <c r="C68" s="656" t="s">
        <v>111</v>
      </c>
      <c r="D68" s="656" t="s">
        <v>14</v>
      </c>
      <c r="E68" s="656" t="s">
        <v>205</v>
      </c>
      <c r="F68" s="656" t="s">
        <v>206</v>
      </c>
      <c r="G68" s="656" t="s">
        <v>436</v>
      </c>
      <c r="H68" s="656" t="s">
        <v>437</v>
      </c>
      <c r="I68" s="656" t="s">
        <v>103</v>
      </c>
      <c r="J68" s="653" t="s">
        <v>62</v>
      </c>
      <c r="K68" s="654"/>
      <c r="L68" s="654"/>
      <c r="M68" s="654"/>
      <c r="N68" s="654"/>
      <c r="O68" s="654"/>
      <c r="P68" s="654"/>
      <c r="Q68" s="654"/>
      <c r="R68" s="654"/>
      <c r="S68" s="654"/>
      <c r="T68" s="654"/>
      <c r="U68" s="654"/>
      <c r="V68" s="654"/>
      <c r="W68" s="655"/>
    </row>
    <row r="69" spans="1:23" s="49" customFormat="1" x14ac:dyDescent="0.3">
      <c r="A69" s="668"/>
      <c r="B69" s="656"/>
      <c r="C69" s="656"/>
      <c r="D69" s="656"/>
      <c r="E69" s="656"/>
      <c r="F69" s="656"/>
      <c r="G69" s="656"/>
      <c r="H69" s="656"/>
      <c r="I69" s="656"/>
      <c r="J69" s="501">
        <v>2005</v>
      </c>
      <c r="K69" s="501">
        <v>2006</v>
      </c>
      <c r="L69" s="501">
        <v>2007</v>
      </c>
      <c r="M69" s="501">
        <v>2008</v>
      </c>
      <c r="N69" s="501">
        <v>2009</v>
      </c>
      <c r="O69" s="501">
        <v>2010</v>
      </c>
      <c r="P69" s="501">
        <v>2011</v>
      </c>
      <c r="Q69" s="501">
        <v>2012</v>
      </c>
      <c r="R69" s="501">
        <v>2013</v>
      </c>
      <c r="S69" s="501">
        <v>2014</v>
      </c>
      <c r="T69" s="513">
        <v>2015</v>
      </c>
      <c r="U69" s="513">
        <v>2016</v>
      </c>
      <c r="V69" s="513">
        <v>2017</v>
      </c>
      <c r="W69" s="452">
        <v>2018</v>
      </c>
    </row>
    <row r="70" spans="1:23" s="45" customFormat="1" ht="31.2" x14ac:dyDescent="0.3">
      <c r="A70" s="663" t="s">
        <v>109</v>
      </c>
      <c r="B70" s="661">
        <f>B58</f>
        <v>0.66569746855579903</v>
      </c>
      <c r="C70" s="666">
        <f>C58</f>
        <v>0.6833214071363265</v>
      </c>
      <c r="D70" s="153" t="s">
        <v>63</v>
      </c>
      <c r="E70" s="167">
        <f>C53*'STP status'!E32</f>
        <v>0</v>
      </c>
      <c r="F70" s="490">
        <f>C53*'STP status'!K32</f>
        <v>0</v>
      </c>
      <c r="G70" s="158">
        <f>D53*'STP status'!K32</f>
        <v>0</v>
      </c>
      <c r="H70" s="157">
        <f>D53*'STP status'!N32</f>
        <v>0</v>
      </c>
      <c r="I70" s="154">
        <f>B41*A31</f>
        <v>0.3</v>
      </c>
      <c r="J70" s="155">
        <f>($B$70*$E$70*$I$70)*(C23-$A$34)</f>
        <v>0</v>
      </c>
      <c r="K70" s="155">
        <f>($B$70*$E$70*$I$70)*(D23-$A$34)</f>
        <v>0</v>
      </c>
      <c r="L70" s="155">
        <f>($B$70*$E$70*$I$70)*(E23-$A$34)</f>
        <v>0</v>
      </c>
      <c r="M70" s="155">
        <f>($B$70*$F$70*$I$70)*(F23-$A$34)</f>
        <v>0</v>
      </c>
      <c r="N70" s="155">
        <f>($B$70*$F$70*$I$70)*(G23-$A$34)</f>
        <v>0</v>
      </c>
      <c r="O70" s="155">
        <f>($B$70*$F$70*$I$70)*(H23-$A$34)</f>
        <v>0</v>
      </c>
      <c r="P70" s="155">
        <f>($C$70*$G$70*$I$70)*(I23-$A$34)</f>
        <v>0</v>
      </c>
      <c r="Q70" s="155">
        <f>($C$70*$G$70*$I$70)*(J23-$A$34)</f>
        <v>0</v>
      </c>
      <c r="R70" s="155">
        <f>($C$70*$G$70*$I$70)*(K23-$A$34)</f>
        <v>0</v>
      </c>
      <c r="S70" s="155">
        <f>($C$70*$G$70*$I$70)*(L23-$A$34)</f>
        <v>0</v>
      </c>
      <c r="T70" s="462">
        <f>($C$70*$G$70*$I$70)*(M23-$A$34)</f>
        <v>0</v>
      </c>
      <c r="U70" s="462">
        <f>($C$70*$H$70*$I$70)*(N23-$A$34)</f>
        <v>0</v>
      </c>
      <c r="V70" s="462">
        <f t="shared" ref="V70:W70" si="11">($C$70*$H$70*$I$70)*(O23-$A$34)</f>
        <v>0</v>
      </c>
      <c r="W70" s="156">
        <f t="shared" si="11"/>
        <v>0</v>
      </c>
    </row>
    <row r="71" spans="1:23" s="45" customFormat="1" ht="31.2" x14ac:dyDescent="0.3">
      <c r="A71" s="663"/>
      <c r="B71" s="661"/>
      <c r="C71" s="666"/>
      <c r="D71" s="153" t="s">
        <v>64</v>
      </c>
      <c r="E71" s="165">
        <f>(C53-E70)*'STP status'!D32</f>
        <v>0</v>
      </c>
      <c r="F71" s="477">
        <f>(C53-F70)*'STP status'!J32</f>
        <v>4.1643825964417819E-2</v>
      </c>
      <c r="G71" s="479">
        <f>(D53-G70)*'STP status'!J32</f>
        <v>5.6857142857142856E-2</v>
      </c>
      <c r="H71" s="479">
        <f>(D53-H70)*'STP status'!M32</f>
        <v>0.12792857142857145</v>
      </c>
      <c r="I71" s="154">
        <f>B38*A31</f>
        <v>0.48</v>
      </c>
      <c r="J71" s="155">
        <f>($B$70*$E$71*$I$71)*(C23-$A$34)</f>
        <v>0</v>
      </c>
      <c r="K71" s="155">
        <f>($B$70*$E$71*$I$71)*(D23-$A$34)</f>
        <v>0</v>
      </c>
      <c r="L71" s="155">
        <f>($B$70*$E$71*$I$71)*(E23-$A$34)</f>
        <v>0</v>
      </c>
      <c r="M71" s="155">
        <f>($B$70*$F$71*$I$71)*(F23-$A$34)</f>
        <v>41782.621455103377</v>
      </c>
      <c r="N71" s="155">
        <f>($B$70*$F$71*$I$71)*(G23-$A$34)</f>
        <v>42763.181346663208</v>
      </c>
      <c r="O71" s="155">
        <f>($B$70*$F$71*$I$71)*(H23-$A$34)</f>
        <v>43743.741238223032</v>
      </c>
      <c r="P71" s="155">
        <f>($C$70*$G$71*$I$71)*(I23-$A$34)</f>
        <v>85577.678782666728</v>
      </c>
      <c r="Q71" s="155">
        <f>($C$70*$G$71*$I$71)*(J23-$A$34)</f>
        <v>87980.804732547724</v>
      </c>
      <c r="R71" s="155">
        <f>($C$70*$G$71*$I$71)*(K23-$A$34)</f>
        <v>90383.93068242869</v>
      </c>
      <c r="S71" s="155">
        <f>($C$70*$G$71*$I$71)*(L23-$A$34)</f>
        <v>92787.056632309686</v>
      </c>
      <c r="T71" s="462">
        <f>($C$70*$G$71*$I$71)*(M23-$A$34)</f>
        <v>95190.182582190682</v>
      </c>
      <c r="U71" s="462">
        <f>($C$70*$H$71*$I$71)*(N23-$A$34)</f>
        <v>219736.78031178331</v>
      </c>
      <c r="V71" s="462">
        <f t="shared" ref="V71:W71" si="12">($C$70*$H$71*$I$71)*(O23-$A$34)</f>
        <v>225447.48592825953</v>
      </c>
      <c r="W71" s="156">
        <f t="shared" si="12"/>
        <v>231310.02765935779</v>
      </c>
    </row>
    <row r="72" spans="1:23" s="45" customFormat="1" ht="31.8" thickBot="1" x14ac:dyDescent="0.35">
      <c r="A72" s="664"/>
      <c r="B72" s="665"/>
      <c r="C72" s="667"/>
      <c r="D72" s="159" t="s">
        <v>105</v>
      </c>
      <c r="E72" s="164">
        <f>(C53-E70)*'STP status'!C32</f>
        <v>0.14575339087546238</v>
      </c>
      <c r="F72" s="478">
        <f>(C53-F70)*'STP status'!I32</f>
        <v>0.10410956491104456</v>
      </c>
      <c r="G72" s="480">
        <f>(D53-G70)*'STP status'!I32</f>
        <v>0.14214285714285715</v>
      </c>
      <c r="H72" s="481">
        <f>(D53-H70)*'STP status'!L32</f>
        <v>7.1071428571428577E-2</v>
      </c>
      <c r="I72" s="160">
        <f>B39*A31</f>
        <v>0.18</v>
      </c>
      <c r="J72" s="161">
        <f>($B$70*$E$72*$I$72)*(C23-$A$34)</f>
        <v>50978.736086806362</v>
      </c>
      <c r="K72" s="161">
        <f>($B$70*$E$72*$I$72)*(D23-$A$34)</f>
        <v>52265.720944478635</v>
      </c>
      <c r="L72" s="161">
        <f>($B$70*$E$72*$I$72)*(E23-$A$34)</f>
        <v>53552.705802150922</v>
      </c>
      <c r="M72" s="161">
        <f>($B$70*$F$72*$I$72)*(F23-$A$34)</f>
        <v>39171.207614159423</v>
      </c>
      <c r="N72" s="161">
        <f>($B$70*$F$72*$I$72)*(G23-$A$34)</f>
        <v>40090.482512496761</v>
      </c>
      <c r="O72" s="161">
        <f>($B$70*$F$72*$I$72)*(H23-$A$34)</f>
        <v>41009.7574108341</v>
      </c>
      <c r="P72" s="161">
        <f>($C$70*$G$72*$I$72)*(I23-$A$34)</f>
        <v>80229.073858750053</v>
      </c>
      <c r="Q72" s="161">
        <f>($C$70*$G$72*$I$72)*(J23-$A$34)</f>
        <v>82482.004436763498</v>
      </c>
      <c r="R72" s="161">
        <f>($C$70*$G$72*$I$72)*(K23-$A$34)</f>
        <v>84734.9350147769</v>
      </c>
      <c r="S72" s="161">
        <f>($C$70*$G$72*$I$72)*(L23-$A$34)</f>
        <v>86987.865592790346</v>
      </c>
      <c r="T72" s="463">
        <f>($C$70*$G$72*$I$72)*(M23-$A$34)</f>
        <v>89240.796170803762</v>
      </c>
      <c r="U72" s="463">
        <f>($C$70*$H$72*$I$72)*(N23-$A$34)</f>
        <v>45778.495898288187</v>
      </c>
      <c r="V72" s="463">
        <f t="shared" ref="V72:W72" si="13">($C$70*$H$72*$I$72)*(O23-$A$34)</f>
        <v>46968.226235054062</v>
      </c>
      <c r="W72" s="162">
        <f t="shared" si="13"/>
        <v>48189.589095699535</v>
      </c>
    </row>
    <row r="73" spans="1:23" s="45" customFormat="1" x14ac:dyDescent="0.3">
      <c r="A73" s="131"/>
      <c r="B73" s="47"/>
      <c r="C73" s="47"/>
      <c r="D73" s="47"/>
      <c r="E73" s="324"/>
      <c r="F73" s="48"/>
      <c r="G73" s="48"/>
      <c r="H73" s="476"/>
      <c r="I73" s="48"/>
      <c r="J73" s="48"/>
      <c r="K73" s="48"/>
    </row>
    <row r="74" spans="1:23" s="114" customFormat="1" x14ac:dyDescent="0.3">
      <c r="A74" s="68"/>
      <c r="B74" s="56"/>
      <c r="C74" s="56"/>
      <c r="D74" s="56"/>
      <c r="E74" s="56"/>
      <c r="F74" s="113"/>
      <c r="G74" s="113"/>
      <c r="H74" s="113"/>
      <c r="I74" s="113"/>
      <c r="J74" s="113"/>
      <c r="K74" s="113"/>
    </row>
    <row r="75" spans="1:23" ht="47.25" customHeight="1" x14ac:dyDescent="0.3">
      <c r="A75" s="656" t="s">
        <v>357</v>
      </c>
      <c r="B75" s="656"/>
      <c r="C75" s="392">
        <v>2005</v>
      </c>
      <c r="D75" s="392">
        <v>2006</v>
      </c>
      <c r="E75" s="501">
        <v>2007</v>
      </c>
      <c r="F75" s="501">
        <v>2008</v>
      </c>
      <c r="G75" s="501">
        <v>2009</v>
      </c>
      <c r="H75" s="501">
        <v>2010</v>
      </c>
      <c r="I75" s="501">
        <v>2011</v>
      </c>
      <c r="J75" s="501">
        <v>2012</v>
      </c>
      <c r="K75" s="501">
        <v>2013</v>
      </c>
      <c r="L75" s="501">
        <v>2014</v>
      </c>
      <c r="M75" s="501">
        <v>2015</v>
      </c>
      <c r="N75" s="513">
        <v>2016</v>
      </c>
      <c r="O75" s="513">
        <v>2017</v>
      </c>
      <c r="P75" s="501">
        <v>2018</v>
      </c>
    </row>
    <row r="76" spans="1:23" x14ac:dyDescent="0.3">
      <c r="A76" s="393"/>
      <c r="B76" s="394"/>
      <c r="C76" s="395">
        <f t="shared" ref="C76:L76" si="14">(SUM(J64:J67)+SUM(J70:J72))/10^3</f>
        <v>1739.8620980398764</v>
      </c>
      <c r="D76" s="395">
        <f t="shared" si="14"/>
        <v>1783.7858267647782</v>
      </c>
      <c r="E76" s="395">
        <f t="shared" si="14"/>
        <v>1827.7095554896803</v>
      </c>
      <c r="F76" s="395">
        <f t="shared" si="14"/>
        <v>1897.7474226240217</v>
      </c>
      <c r="G76" s="395">
        <f t="shared" si="14"/>
        <v>1942.2840012811478</v>
      </c>
      <c r="H76" s="395">
        <f t="shared" si="14"/>
        <v>1986.8205799382745</v>
      </c>
      <c r="I76" s="395">
        <f t="shared" si="14"/>
        <v>2267.4510316715873</v>
      </c>
      <c r="J76" s="395">
        <f t="shared" si="14"/>
        <v>2331.1238315395617</v>
      </c>
      <c r="K76" s="395">
        <f t="shared" si="14"/>
        <v>2394.7966314075338</v>
      </c>
      <c r="L76" s="395">
        <f t="shared" si="14"/>
        <v>2458.4694312755064</v>
      </c>
      <c r="M76" s="395">
        <f>(SUM(T64:T67)+SUM(T70:T72))/10^3</f>
        <v>2522.1422311434803</v>
      </c>
      <c r="N76" s="395">
        <f t="shared" ref="N76:P76" si="15">(SUM(U64:U67)+SUM(U70:U72))/10^3</f>
        <v>2663.9005343181079</v>
      </c>
      <c r="O76" s="395">
        <f t="shared" si="15"/>
        <v>2733.1322383663755</v>
      </c>
      <c r="P76" s="395">
        <f t="shared" si="15"/>
        <v>2804.2046734306177</v>
      </c>
    </row>
    <row r="77" spans="1:23" x14ac:dyDescent="0.3">
      <c r="A77" s="68"/>
      <c r="B77" s="69"/>
      <c r="C77" s="410"/>
      <c r="D77" s="69"/>
      <c r="E77" s="120"/>
      <c r="F77" s="121"/>
      <c r="G77" s="121"/>
      <c r="H77" s="121"/>
      <c r="I77" s="121"/>
      <c r="J77" s="121"/>
    </row>
    <row r="78" spans="1:23" ht="47.25" customHeight="1" x14ac:dyDescent="0.3">
      <c r="A78" s="656" t="s">
        <v>112</v>
      </c>
      <c r="B78" s="656"/>
      <c r="C78" s="392">
        <v>2005</v>
      </c>
      <c r="D78" s="392">
        <v>2006</v>
      </c>
      <c r="E78" s="501">
        <v>2007</v>
      </c>
      <c r="F78" s="501">
        <v>2008</v>
      </c>
      <c r="G78" s="501">
        <v>2009</v>
      </c>
      <c r="H78" s="501">
        <v>2010</v>
      </c>
      <c r="I78" s="501">
        <v>2011</v>
      </c>
      <c r="J78" s="501">
        <v>2012</v>
      </c>
      <c r="K78" s="501">
        <v>2013</v>
      </c>
      <c r="L78" s="501">
        <v>2014</v>
      </c>
      <c r="M78" s="501">
        <v>2015</v>
      </c>
      <c r="N78" s="513">
        <v>2016</v>
      </c>
      <c r="O78" s="513">
        <v>2017</v>
      </c>
      <c r="P78" s="513">
        <v>2018</v>
      </c>
      <c r="Q78" s="485"/>
    </row>
    <row r="79" spans="1:23" x14ac:dyDescent="0.3">
      <c r="A79" s="393"/>
      <c r="B79" s="394"/>
      <c r="C79" s="395">
        <f t="shared" ref="C79:P79" si="16">C76*21</f>
        <v>36537.104058837402</v>
      </c>
      <c r="D79" s="395">
        <f t="shared" si="16"/>
        <v>37459.502362060346</v>
      </c>
      <c r="E79" s="395">
        <f t="shared" si="16"/>
        <v>38381.900665283283</v>
      </c>
      <c r="F79" s="395">
        <f t="shared" si="16"/>
        <v>39852.695875104459</v>
      </c>
      <c r="G79" s="395">
        <f t="shared" si="16"/>
        <v>40787.964026904105</v>
      </c>
      <c r="H79" s="395">
        <f t="shared" si="16"/>
        <v>41723.232178703765</v>
      </c>
      <c r="I79" s="395">
        <f t="shared" si="16"/>
        <v>47616.47166510333</v>
      </c>
      <c r="J79" s="395">
        <f t="shared" si="16"/>
        <v>48953.600462330796</v>
      </c>
      <c r="K79" s="395">
        <f t="shared" si="16"/>
        <v>50290.729259558211</v>
      </c>
      <c r="L79" s="395">
        <f t="shared" si="16"/>
        <v>51627.858056785633</v>
      </c>
      <c r="M79" s="395">
        <f>M76*21</f>
        <v>52964.986854013085</v>
      </c>
      <c r="N79" s="395">
        <f t="shared" si="16"/>
        <v>55941.911220680267</v>
      </c>
      <c r="O79" s="395">
        <f t="shared" si="16"/>
        <v>57395.77700569389</v>
      </c>
      <c r="P79" s="395">
        <f t="shared" si="16"/>
        <v>58888.298142042971</v>
      </c>
    </row>
    <row r="80" spans="1:23" x14ac:dyDescent="0.3">
      <c r="F80" s="123"/>
    </row>
    <row r="81" spans="2:6" x14ac:dyDescent="0.3">
      <c r="B81" s="57"/>
      <c r="C81" s="367"/>
      <c r="D81" s="57"/>
      <c r="E81" s="57"/>
    </row>
    <row r="82" spans="2:6" x14ac:dyDescent="0.3">
      <c r="B82" s="57"/>
      <c r="C82" s="124"/>
      <c r="D82" s="124"/>
      <c r="E82" s="124"/>
      <c r="F82" s="123"/>
    </row>
    <row r="83" spans="2:6" x14ac:dyDescent="0.3">
      <c r="B83" s="57"/>
      <c r="C83" s="124"/>
      <c r="D83" s="124"/>
      <c r="E83" s="124"/>
    </row>
  </sheetData>
  <mergeCells count="38">
    <mergeCell ref="A33:B33"/>
    <mergeCell ref="A48:D48"/>
    <mergeCell ref="A50:A54"/>
    <mergeCell ref="A61:B61"/>
    <mergeCell ref="A62:A63"/>
    <mergeCell ref="B62:B63"/>
    <mergeCell ref="C62:C63"/>
    <mergeCell ref="D62:D63"/>
    <mergeCell ref="E62:F63"/>
    <mergeCell ref="G62:H63"/>
    <mergeCell ref="I62:I63"/>
    <mergeCell ref="J62:W62"/>
    <mergeCell ref="A64:A67"/>
    <mergeCell ref="B64:B67"/>
    <mergeCell ref="C64:C67"/>
    <mergeCell ref="E64:F64"/>
    <mergeCell ref="G64:H64"/>
    <mergeCell ref="E65:F65"/>
    <mergeCell ref="G65:H65"/>
    <mergeCell ref="E66:F66"/>
    <mergeCell ref="G66:H66"/>
    <mergeCell ref="E67:F67"/>
    <mergeCell ref="G67:H67"/>
    <mergeCell ref="I68:I69"/>
    <mergeCell ref="J68:W68"/>
    <mergeCell ref="A70:A72"/>
    <mergeCell ref="B70:B72"/>
    <mergeCell ref="C70:C72"/>
    <mergeCell ref="A68:A69"/>
    <mergeCell ref="B68:B69"/>
    <mergeCell ref="C68:C69"/>
    <mergeCell ref="D68:D69"/>
    <mergeCell ref="E68:E69"/>
    <mergeCell ref="A75:B75"/>
    <mergeCell ref="A78:B78"/>
    <mergeCell ref="F68:F69"/>
    <mergeCell ref="G68:G69"/>
    <mergeCell ref="H68:H69"/>
  </mergeCells>
  <pageMargins left="0.25" right="0.25" top="0.75" bottom="0.75" header="0.3" footer="0.3"/>
  <pageSetup paperSize="9" scale="35" fitToHeight="0" orientation="landscape" horizontalDpi="4294967293" verticalDpi="4294967293"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Sheet53">
    <tabColor rgb="FFFFC000"/>
    <pageSetUpPr fitToPage="1"/>
  </sheetPr>
  <dimension ref="A1:X48"/>
  <sheetViews>
    <sheetView topLeftCell="I1" zoomScale="85" zoomScaleNormal="85" zoomScalePageLayoutView="80" workbookViewId="0">
      <selection activeCell="S42" sqref="S42"/>
    </sheetView>
  </sheetViews>
  <sheetFormatPr defaultColWidth="8.6640625" defaultRowHeight="15.6" x14ac:dyDescent="0.3"/>
  <cols>
    <col min="1" max="1" width="45.44140625" style="353" customWidth="1"/>
    <col min="2" max="4" width="19.6640625" style="122" customWidth="1"/>
    <col min="5" max="5" width="25.6640625" style="57" customWidth="1"/>
    <col min="6" max="6" width="24.33203125" style="57" customWidth="1"/>
    <col min="7" max="7" width="23" style="57" customWidth="1"/>
    <col min="8" max="8" width="22.33203125" style="57" customWidth="1"/>
    <col min="9" max="9" width="21.6640625" style="57" customWidth="1"/>
    <col min="10" max="10" width="21.33203125" style="57" customWidth="1"/>
    <col min="11" max="11" width="21.44140625" style="57" customWidth="1"/>
    <col min="12" max="12" width="20.6640625" style="57" customWidth="1"/>
    <col min="13" max="13" width="21.6640625" style="57" customWidth="1"/>
    <col min="14" max="14" width="23.33203125" style="57" customWidth="1"/>
    <col min="15" max="15" width="24.44140625" style="57" customWidth="1"/>
    <col min="16" max="16" width="20.6640625" style="57" customWidth="1"/>
    <col min="17" max="191" width="8.6640625" style="57"/>
    <col min="192" max="192" width="43.44140625" style="57" customWidth="1"/>
    <col min="193" max="199" width="18.6640625" style="57" customWidth="1"/>
    <col min="200" max="200" width="15.44140625" style="57" customWidth="1"/>
    <col min="201" max="201" width="12.33203125" style="57" customWidth="1"/>
    <col min="202" max="202" width="14.33203125" style="57" customWidth="1"/>
    <col min="203" max="203" width="12.33203125" style="57" customWidth="1"/>
    <col min="204" max="204" width="12.6640625" style="57" customWidth="1"/>
    <col min="205" max="206" width="12.44140625" style="57" customWidth="1"/>
    <col min="207" max="207" width="12.33203125" style="57" customWidth="1"/>
    <col min="208" max="213" width="11.44140625" style="57" bestFit="1" customWidth="1"/>
    <col min="214" max="214" width="13.6640625" style="57" bestFit="1" customWidth="1"/>
    <col min="215" max="219" width="11.44140625" style="57" bestFit="1" customWidth="1"/>
    <col min="220" max="220" width="11.6640625" style="57" customWidth="1"/>
    <col min="221" max="221" width="13.44140625" style="57" bestFit="1" customWidth="1"/>
    <col min="222" max="223" width="11.44140625" style="57" bestFit="1" customWidth="1"/>
    <col min="224" max="224" width="13.6640625" style="57" bestFit="1" customWidth="1"/>
    <col min="225" max="230" width="11.44140625" style="57" bestFit="1" customWidth="1"/>
    <col min="231" max="233" width="11.33203125" style="57" bestFit="1" customWidth="1"/>
    <col min="234" max="234" width="13.6640625" style="57" bestFit="1" customWidth="1"/>
    <col min="235" max="239" width="11.33203125" style="57" bestFit="1" customWidth="1"/>
    <col min="240" max="240" width="13.44140625" style="57" customWidth="1"/>
    <col min="241" max="241" width="11.33203125" style="57" bestFit="1" customWidth="1"/>
    <col min="242" max="242" width="15.33203125" style="57" customWidth="1"/>
    <col min="243" max="243" width="13.33203125" style="57" customWidth="1"/>
    <col min="244" max="244" width="15.6640625" style="57" customWidth="1"/>
    <col min="245" max="245" width="14.6640625" style="57" customWidth="1"/>
    <col min="246" max="246" width="19.33203125" style="57" customWidth="1"/>
    <col min="247" max="247" width="14" style="57" customWidth="1"/>
    <col min="248" max="248" width="15.6640625" style="57" customWidth="1"/>
    <col min="249" max="249" width="17" style="57" customWidth="1"/>
    <col min="250" max="250" width="16.33203125" style="57" customWidth="1"/>
    <col min="251" max="251" width="17.33203125" style="57" customWidth="1"/>
    <col min="252" max="253" width="8.6640625" style="57"/>
    <col min="254" max="254" width="13.6640625" style="57" bestFit="1" customWidth="1"/>
    <col min="255" max="16384" width="8.6640625" style="57"/>
  </cols>
  <sheetData>
    <row r="1" spans="1:24" x14ac:dyDescent="0.3">
      <c r="A1" s="325"/>
      <c r="B1" s="56"/>
      <c r="C1" s="56"/>
      <c r="D1" s="56"/>
      <c r="E1" s="55"/>
      <c r="F1" s="55"/>
      <c r="G1" s="55"/>
      <c r="H1" s="326"/>
      <c r="I1" s="327"/>
      <c r="J1" s="55"/>
    </row>
    <row r="2" spans="1:24" s="63" customFormat="1" x14ac:dyDescent="0.3">
      <c r="A2" s="297" t="s">
        <v>44</v>
      </c>
      <c r="B2" s="59" t="s">
        <v>161</v>
      </c>
      <c r="C2" s="60">
        <v>2005</v>
      </c>
      <c r="D2" s="60">
        <v>2006</v>
      </c>
      <c r="E2" s="60">
        <v>2007</v>
      </c>
      <c r="F2" s="60">
        <v>2008</v>
      </c>
      <c r="G2" s="60">
        <v>2009</v>
      </c>
      <c r="H2" s="60">
        <v>2010</v>
      </c>
      <c r="I2" s="60">
        <v>2011</v>
      </c>
      <c r="J2" s="60">
        <v>2012</v>
      </c>
      <c r="K2" s="60">
        <v>2013</v>
      </c>
      <c r="L2" s="60">
        <v>2014</v>
      </c>
      <c r="M2" s="60">
        <v>2015</v>
      </c>
      <c r="N2" s="60">
        <v>2016</v>
      </c>
      <c r="O2" s="60">
        <v>2017</v>
      </c>
      <c r="P2" s="61">
        <v>2018</v>
      </c>
    </row>
    <row r="3" spans="1:24" s="66" customFormat="1" x14ac:dyDescent="0.3">
      <c r="A3" s="328"/>
      <c r="B3" s="65"/>
      <c r="C3" s="329">
        <f>'Urban population'!G30</f>
        <v>730272.60000000009</v>
      </c>
      <c r="D3" s="329">
        <f>'Urban population'!H30</f>
        <v>750686.00000000012</v>
      </c>
      <c r="E3" s="329">
        <f>'Urban population'!I30</f>
        <v>771099.40000000014</v>
      </c>
      <c r="F3" s="329">
        <f>'Urban population'!J30</f>
        <v>791512.80000000016</v>
      </c>
      <c r="G3" s="329">
        <f>'Urban population'!K30</f>
        <v>811926.20000000019</v>
      </c>
      <c r="H3" s="329">
        <f>'Urban population'!L30</f>
        <v>832339.60000000021</v>
      </c>
      <c r="I3" s="329">
        <f>'Urban population'!M30</f>
        <v>852753</v>
      </c>
      <c r="J3" s="329">
        <f>'Urban population'!N30</f>
        <v>879590.92502254795</v>
      </c>
      <c r="K3" s="329">
        <f>'Urban population'!O30</f>
        <v>906428.8500450959</v>
      </c>
      <c r="L3" s="329">
        <f>'Urban population'!P30</f>
        <v>933266.77506764384</v>
      </c>
      <c r="M3" s="329">
        <f>'Urban population'!Q30</f>
        <v>960104.70009019179</v>
      </c>
      <c r="N3" s="329">
        <f>'Urban population'!R30</f>
        <v>986942.62511273974</v>
      </c>
      <c r="O3" s="329">
        <f>'Urban population'!S30</f>
        <v>1013780.5501352877</v>
      </c>
      <c r="P3" s="329">
        <f>'Urban population'!T30</f>
        <v>1040618.4751578356</v>
      </c>
      <c r="Q3" s="494"/>
    </row>
    <row r="4" spans="1:24" s="66" customFormat="1" x14ac:dyDescent="0.3">
      <c r="A4" s="331"/>
      <c r="B4" s="69"/>
      <c r="D4" s="69"/>
      <c r="E4" s="67"/>
      <c r="F4" s="67"/>
      <c r="G4" s="67"/>
      <c r="H4" s="67"/>
      <c r="I4" s="67"/>
      <c r="J4" s="332"/>
      <c r="N4" s="380"/>
    </row>
    <row r="5" spans="1:24" s="66" customFormat="1" x14ac:dyDescent="0.3">
      <c r="A5" s="331"/>
      <c r="B5" s="69"/>
      <c r="C5" s="69"/>
      <c r="D5" s="69"/>
      <c r="E5" s="70"/>
      <c r="F5" s="70"/>
      <c r="G5" s="70"/>
      <c r="H5" s="70"/>
      <c r="I5" s="333"/>
      <c r="J5" s="70"/>
      <c r="N5" s="380"/>
    </row>
    <row r="6" spans="1:24" s="66" customFormat="1" x14ac:dyDescent="0.3">
      <c r="A6" s="297" t="s">
        <v>45</v>
      </c>
      <c r="B6" s="59" t="s">
        <v>46</v>
      </c>
      <c r="C6" s="60">
        <v>2005</v>
      </c>
      <c r="D6" s="60">
        <v>2006</v>
      </c>
      <c r="E6" s="60">
        <v>2007</v>
      </c>
      <c r="F6" s="60">
        <v>2008</v>
      </c>
      <c r="G6" s="60">
        <v>2009</v>
      </c>
      <c r="H6" s="60">
        <v>2010</v>
      </c>
      <c r="I6" s="60">
        <v>2011</v>
      </c>
      <c r="J6" s="60">
        <v>2012</v>
      </c>
      <c r="K6" s="60">
        <v>2013</v>
      </c>
      <c r="L6" s="60">
        <v>2014</v>
      </c>
      <c r="M6" s="60">
        <v>2015</v>
      </c>
      <c r="N6" s="60">
        <v>2016</v>
      </c>
      <c r="O6" s="60">
        <v>2017</v>
      </c>
      <c r="P6" s="61">
        <v>2018</v>
      </c>
    </row>
    <row r="7" spans="1:24" s="66" customFormat="1" x14ac:dyDescent="0.3">
      <c r="A7" s="328"/>
      <c r="B7" s="65"/>
      <c r="C7" s="313">
        <f>'Protein intake'!$B$34/1000*365</f>
        <v>19.016500000000001</v>
      </c>
      <c r="D7" s="313">
        <f>'Protein intake'!$B$34/1000*365</f>
        <v>19.016500000000001</v>
      </c>
      <c r="E7" s="313">
        <f>'Protein intake'!$B$34/1000*365</f>
        <v>19.016500000000001</v>
      </c>
      <c r="F7" s="313">
        <f>'Protein intake'!$B$34/1000*365</f>
        <v>19.016500000000001</v>
      </c>
      <c r="G7" s="313">
        <f>'Protein intake'!$F$34/1000*365</f>
        <v>22.283249999999999</v>
      </c>
      <c r="H7" s="313">
        <f>'Protein intake'!$F$34/1000*365</f>
        <v>22.283249999999999</v>
      </c>
      <c r="I7" s="313">
        <f>'Protein intake'!$L$34/1000*365</f>
        <v>22.867249999999999</v>
      </c>
      <c r="J7" s="313">
        <f>'Protein intake'!$L$34/1000*365</f>
        <v>22.867249999999999</v>
      </c>
      <c r="K7" s="313">
        <f>'Protein intake'!$L$34/1000*365</f>
        <v>22.867249999999999</v>
      </c>
      <c r="L7" s="313">
        <f>'Protein intake'!$L$34/1000*365</f>
        <v>22.867249999999999</v>
      </c>
      <c r="M7" s="313">
        <f>'Protein intake'!$L$34/1000*365</f>
        <v>22.867249999999999</v>
      </c>
      <c r="N7" s="313">
        <f>'Protein intake'!$L$34/1000*365</f>
        <v>22.867249999999999</v>
      </c>
      <c r="O7" s="313">
        <f>'Protein intake'!$L$34/1000*365</f>
        <v>22.867249999999999</v>
      </c>
      <c r="P7" s="313">
        <f>'Protein intake'!$L$34/1000*365</f>
        <v>22.867249999999999</v>
      </c>
      <c r="Q7" s="494"/>
    </row>
    <row r="8" spans="1:24" s="66" customFormat="1" x14ac:dyDescent="0.3">
      <c r="A8" s="331"/>
      <c r="B8" s="69"/>
      <c r="C8" s="335"/>
      <c r="D8" s="69"/>
      <c r="E8" s="75"/>
      <c r="F8" s="75"/>
      <c r="G8" s="75"/>
      <c r="H8" s="75"/>
      <c r="I8" s="75"/>
      <c r="J8" s="75"/>
      <c r="N8" s="380"/>
    </row>
    <row r="9" spans="1:24" s="66" customFormat="1" x14ac:dyDescent="0.3">
      <c r="A9" s="331"/>
      <c r="B9" s="76"/>
      <c r="C9" s="76"/>
      <c r="D9" s="76"/>
      <c r="E9" s="70"/>
      <c r="F9" s="70"/>
      <c r="G9" s="70"/>
      <c r="H9" s="70"/>
      <c r="I9" s="70"/>
      <c r="J9" s="70"/>
      <c r="N9" s="380"/>
    </row>
    <row r="10" spans="1:24" s="63" customFormat="1" ht="30" customHeight="1" x14ac:dyDescent="0.3">
      <c r="A10" s="297" t="s">
        <v>335</v>
      </c>
      <c r="B10" s="59"/>
      <c r="C10" s="60">
        <v>2005</v>
      </c>
      <c r="D10" s="60">
        <v>2006</v>
      </c>
      <c r="E10" s="60">
        <v>2007</v>
      </c>
      <c r="F10" s="60">
        <v>2008</v>
      </c>
      <c r="G10" s="60">
        <v>2009</v>
      </c>
      <c r="H10" s="60">
        <v>2010</v>
      </c>
      <c r="I10" s="60">
        <v>2011</v>
      </c>
      <c r="J10" s="60">
        <v>2012</v>
      </c>
      <c r="K10" s="60">
        <v>2013</v>
      </c>
      <c r="L10" s="60">
        <v>2014</v>
      </c>
      <c r="M10" s="60">
        <v>2015</v>
      </c>
      <c r="N10" s="60">
        <v>2016</v>
      </c>
      <c r="O10" s="60">
        <v>2017</v>
      </c>
      <c r="P10" s="61">
        <v>2018</v>
      </c>
      <c r="Q10" s="66"/>
      <c r="R10" s="66"/>
      <c r="S10" s="66"/>
      <c r="T10" s="66"/>
      <c r="U10" s="66"/>
      <c r="V10" s="66"/>
      <c r="W10" s="66"/>
      <c r="X10" s="66"/>
    </row>
    <row r="11" spans="1:24" ht="15.75" customHeight="1" x14ac:dyDescent="0.3">
      <c r="A11" s="336"/>
      <c r="B11" s="78"/>
      <c r="C11" s="41">
        <v>0.16</v>
      </c>
      <c r="D11" s="41">
        <v>0.16</v>
      </c>
      <c r="E11" s="42">
        <v>0.16</v>
      </c>
      <c r="F11" s="42">
        <v>0.16</v>
      </c>
      <c r="G11" s="42">
        <v>0.16</v>
      </c>
      <c r="H11" s="42">
        <v>0.16</v>
      </c>
      <c r="I11" s="42">
        <v>0.16</v>
      </c>
      <c r="J11" s="42">
        <v>0.16</v>
      </c>
      <c r="K11" s="43">
        <v>0.16</v>
      </c>
      <c r="L11" s="43">
        <v>0.16</v>
      </c>
      <c r="M11" s="43">
        <v>0.16</v>
      </c>
      <c r="N11" s="43">
        <v>0.16</v>
      </c>
      <c r="O11" s="43">
        <v>0.16</v>
      </c>
      <c r="P11" s="44">
        <v>0.16</v>
      </c>
      <c r="Q11" s="66"/>
      <c r="R11" s="66"/>
      <c r="S11" s="66"/>
      <c r="T11" s="66"/>
      <c r="U11" s="66"/>
      <c r="V11" s="66"/>
      <c r="W11" s="66"/>
      <c r="X11" s="66"/>
    </row>
    <row r="12" spans="1:24" ht="15.75" customHeight="1" x14ac:dyDescent="0.3">
      <c r="A12" s="338"/>
      <c r="B12" s="76"/>
      <c r="C12" s="76"/>
      <c r="D12" s="76"/>
      <c r="E12" s="75"/>
      <c r="F12" s="75"/>
      <c r="G12" s="75"/>
      <c r="H12" s="75"/>
      <c r="I12" s="75"/>
      <c r="J12" s="75"/>
      <c r="N12" s="380"/>
      <c r="O12" s="66"/>
      <c r="P12" s="66"/>
      <c r="Q12" s="66"/>
      <c r="R12" s="66"/>
      <c r="S12" s="66"/>
      <c r="T12" s="66"/>
      <c r="U12" s="66"/>
      <c r="V12" s="66"/>
      <c r="W12" s="66"/>
      <c r="X12" s="66"/>
    </row>
    <row r="13" spans="1:24" x14ac:dyDescent="0.3">
      <c r="A13" s="338"/>
      <c r="B13" s="76"/>
      <c r="C13" s="76"/>
      <c r="D13" s="76"/>
      <c r="E13" s="75"/>
      <c r="F13" s="81"/>
      <c r="G13" s="81"/>
      <c r="H13" s="81"/>
      <c r="I13" s="81"/>
      <c r="J13" s="81"/>
      <c r="N13" s="380"/>
      <c r="O13" s="66"/>
      <c r="P13" s="66"/>
      <c r="Q13" s="66"/>
      <c r="R13" s="66"/>
      <c r="S13" s="66"/>
      <c r="T13" s="66"/>
      <c r="U13" s="66"/>
      <c r="V13" s="66"/>
      <c r="W13" s="66"/>
      <c r="X13" s="66"/>
    </row>
    <row r="14" spans="1:24" ht="33.6" x14ac:dyDescent="0.3">
      <c r="A14" s="297" t="s">
        <v>336</v>
      </c>
      <c r="B14" s="59"/>
      <c r="C14" s="60">
        <v>2005</v>
      </c>
      <c r="D14" s="60">
        <v>2006</v>
      </c>
      <c r="E14" s="60">
        <v>2007</v>
      </c>
      <c r="F14" s="60">
        <v>2008</v>
      </c>
      <c r="G14" s="60">
        <v>2009</v>
      </c>
      <c r="H14" s="60">
        <v>2010</v>
      </c>
      <c r="I14" s="60">
        <v>2011</v>
      </c>
      <c r="J14" s="60">
        <v>2012</v>
      </c>
      <c r="K14" s="60">
        <v>2013</v>
      </c>
      <c r="L14" s="60">
        <v>2014</v>
      </c>
      <c r="M14" s="60">
        <v>2015</v>
      </c>
      <c r="N14" s="60">
        <v>2016</v>
      </c>
      <c r="O14" s="60">
        <v>2017</v>
      </c>
      <c r="P14" s="61">
        <v>2018</v>
      </c>
      <c r="Q14" s="66"/>
      <c r="R14" s="66"/>
      <c r="S14" s="66"/>
      <c r="T14" s="66"/>
      <c r="U14" s="66"/>
      <c r="V14" s="66"/>
      <c r="W14" s="66"/>
      <c r="X14" s="66"/>
    </row>
    <row r="15" spans="1:24" ht="15.75" customHeight="1" x14ac:dyDescent="0.3">
      <c r="A15" s="336"/>
      <c r="B15" s="78"/>
      <c r="C15" s="74">
        <v>1.4</v>
      </c>
      <c r="D15" s="74">
        <v>1.4</v>
      </c>
      <c r="E15" s="74">
        <v>1.4</v>
      </c>
      <c r="F15" s="74">
        <v>1.4</v>
      </c>
      <c r="G15" s="74">
        <v>1.4</v>
      </c>
      <c r="H15" s="74">
        <v>1.4</v>
      </c>
      <c r="I15" s="74">
        <v>1.4</v>
      </c>
      <c r="J15" s="74">
        <v>1.4</v>
      </c>
      <c r="K15" s="145">
        <v>1.4</v>
      </c>
      <c r="L15" s="145">
        <v>1.4</v>
      </c>
      <c r="M15" s="145">
        <v>1.4</v>
      </c>
      <c r="N15" s="145">
        <v>1.4</v>
      </c>
      <c r="O15" s="145">
        <v>1.4</v>
      </c>
      <c r="P15" s="145">
        <v>1.4</v>
      </c>
      <c r="Q15" s="494"/>
      <c r="R15" s="66"/>
      <c r="S15" s="66"/>
      <c r="T15" s="66"/>
      <c r="U15" s="66"/>
      <c r="V15" s="66"/>
      <c r="W15" s="66"/>
      <c r="X15" s="66"/>
    </row>
    <row r="16" spans="1:24" ht="15.75" customHeight="1" x14ac:dyDescent="0.3">
      <c r="A16" s="338"/>
      <c r="B16" s="76"/>
      <c r="C16" s="76"/>
      <c r="D16" s="76"/>
      <c r="E16" s="75"/>
      <c r="F16" s="75"/>
      <c r="G16" s="75"/>
      <c r="H16" s="75"/>
      <c r="I16" s="75"/>
      <c r="J16" s="75"/>
      <c r="N16" s="380"/>
      <c r="O16" s="66"/>
      <c r="P16" s="66"/>
      <c r="Q16" s="66"/>
      <c r="R16" s="66"/>
      <c r="S16" s="66"/>
      <c r="T16" s="66"/>
      <c r="U16" s="66"/>
      <c r="V16" s="66"/>
      <c r="W16" s="66"/>
      <c r="X16" s="66"/>
    </row>
    <row r="17" spans="1:17" x14ac:dyDescent="0.3">
      <c r="A17" s="338"/>
      <c r="B17" s="76"/>
      <c r="C17" s="76"/>
      <c r="D17" s="76"/>
      <c r="E17" s="82"/>
      <c r="F17" s="82"/>
      <c r="G17" s="82"/>
      <c r="H17" s="82"/>
      <c r="I17" s="82"/>
      <c r="J17" s="82"/>
      <c r="N17" s="55"/>
    </row>
    <row r="18" spans="1:17" s="63" customFormat="1" ht="51.6" x14ac:dyDescent="0.3">
      <c r="A18" s="297" t="s">
        <v>337</v>
      </c>
      <c r="B18" s="59"/>
      <c r="C18" s="60">
        <v>2005</v>
      </c>
      <c r="D18" s="60">
        <v>2006</v>
      </c>
      <c r="E18" s="60">
        <v>2007</v>
      </c>
      <c r="F18" s="60">
        <v>2008</v>
      </c>
      <c r="G18" s="60">
        <v>2009</v>
      </c>
      <c r="H18" s="60">
        <v>2010</v>
      </c>
      <c r="I18" s="60">
        <v>2011</v>
      </c>
      <c r="J18" s="60">
        <v>2012</v>
      </c>
      <c r="K18" s="60">
        <v>2013</v>
      </c>
      <c r="L18" s="60">
        <v>2014</v>
      </c>
      <c r="M18" s="60">
        <v>2015</v>
      </c>
      <c r="N18" s="60">
        <v>2016</v>
      </c>
      <c r="O18" s="60">
        <v>2017</v>
      </c>
      <c r="P18" s="61">
        <v>2018</v>
      </c>
    </row>
    <row r="19" spans="1:17" x14ac:dyDescent="0.3">
      <c r="A19" s="336"/>
      <c r="B19" s="78"/>
      <c r="C19" s="41">
        <v>1.25</v>
      </c>
      <c r="D19" s="41">
        <v>1.25</v>
      </c>
      <c r="E19" s="42">
        <v>1.25</v>
      </c>
      <c r="F19" s="42">
        <v>1.25</v>
      </c>
      <c r="G19" s="42">
        <v>1.25</v>
      </c>
      <c r="H19" s="42">
        <v>1.25</v>
      </c>
      <c r="I19" s="42">
        <v>1.25</v>
      </c>
      <c r="J19" s="42">
        <v>1.25</v>
      </c>
      <c r="K19" s="43">
        <v>1.25</v>
      </c>
      <c r="L19" s="43">
        <v>1.25</v>
      </c>
      <c r="M19" s="43">
        <v>1.25</v>
      </c>
      <c r="N19" s="43">
        <v>1.25</v>
      </c>
      <c r="O19" s="43">
        <v>1.25</v>
      </c>
      <c r="P19" s="43">
        <v>1.25</v>
      </c>
      <c r="Q19" s="466"/>
    </row>
    <row r="20" spans="1:17" x14ac:dyDescent="0.3">
      <c r="A20" s="338"/>
      <c r="B20" s="76"/>
      <c r="C20" s="76"/>
      <c r="D20" s="76"/>
      <c r="E20" s="75"/>
      <c r="F20" s="75"/>
      <c r="G20" s="75"/>
      <c r="H20" s="75"/>
      <c r="I20" s="75"/>
      <c r="J20" s="75"/>
      <c r="N20" s="55"/>
    </row>
    <row r="21" spans="1:17" x14ac:dyDescent="0.3">
      <c r="A21" s="338"/>
      <c r="B21" s="76"/>
      <c r="C21" s="76"/>
      <c r="D21" s="76"/>
      <c r="E21" s="82"/>
      <c r="F21" s="82"/>
      <c r="G21" s="82"/>
      <c r="H21" s="82"/>
      <c r="I21" s="82"/>
      <c r="J21" s="82"/>
      <c r="N21" s="55"/>
    </row>
    <row r="22" spans="1:17" s="49" customFormat="1" ht="15.75" customHeight="1" x14ac:dyDescent="0.3">
      <c r="A22" s="297" t="s">
        <v>338</v>
      </c>
      <c r="B22" s="298"/>
      <c r="C22" s="50"/>
      <c r="D22" s="50"/>
      <c r="E22" s="91"/>
      <c r="F22" s="91"/>
      <c r="G22" s="91"/>
      <c r="H22" s="91"/>
      <c r="I22" s="91"/>
      <c r="J22" s="91"/>
      <c r="N22" s="89"/>
    </row>
    <row r="23" spans="1:17" s="49" customFormat="1" ht="15.75" customHeight="1" x14ac:dyDescent="0.3">
      <c r="A23" s="94">
        <v>0</v>
      </c>
      <c r="B23" s="93" t="s">
        <v>47</v>
      </c>
      <c r="C23" s="50"/>
      <c r="D23" s="50"/>
      <c r="E23" s="51"/>
      <c r="F23" s="48"/>
      <c r="G23" s="48"/>
      <c r="H23" s="48"/>
      <c r="I23" s="48"/>
      <c r="J23" s="48"/>
      <c r="N23" s="89"/>
    </row>
    <row r="24" spans="1:17" s="49" customFormat="1" ht="15.75" customHeight="1" x14ac:dyDescent="0.3">
      <c r="A24" s="339"/>
      <c r="B24" s="50"/>
      <c r="C24" s="50"/>
      <c r="D24" s="50"/>
      <c r="E24" s="51"/>
      <c r="F24" s="48"/>
      <c r="G24" s="48"/>
      <c r="H24" s="48"/>
      <c r="I24" s="48"/>
      <c r="J24" s="48"/>
      <c r="N24" s="89"/>
    </row>
    <row r="25" spans="1:17" s="49" customFormat="1" ht="15.75" customHeight="1" x14ac:dyDescent="0.3">
      <c r="A25" s="339"/>
      <c r="B25" s="50"/>
      <c r="C25" s="50"/>
      <c r="D25" s="50"/>
      <c r="E25" s="51"/>
      <c r="F25" s="48"/>
      <c r="G25" s="48"/>
      <c r="H25" s="48"/>
      <c r="I25" s="48"/>
      <c r="J25" s="48"/>
      <c r="N25" s="89"/>
    </row>
    <row r="26" spans="1:17" ht="33.6" x14ac:dyDescent="0.3">
      <c r="A26" s="297" t="s">
        <v>339</v>
      </c>
      <c r="B26" s="115" t="s">
        <v>47</v>
      </c>
      <c r="C26" s="60">
        <v>2005</v>
      </c>
      <c r="D26" s="60">
        <v>2006</v>
      </c>
      <c r="E26" s="60">
        <v>2007</v>
      </c>
      <c r="F26" s="60">
        <v>2008</v>
      </c>
      <c r="G26" s="60">
        <v>2009</v>
      </c>
      <c r="H26" s="60">
        <v>2010</v>
      </c>
      <c r="I26" s="60">
        <v>2011</v>
      </c>
      <c r="J26" s="60">
        <v>2012</v>
      </c>
      <c r="K26" s="60">
        <v>2013</v>
      </c>
      <c r="L26" s="60">
        <v>2014</v>
      </c>
      <c r="M26" s="60">
        <v>2015</v>
      </c>
      <c r="N26" s="60">
        <v>2016</v>
      </c>
      <c r="O26" s="60">
        <v>2017</v>
      </c>
      <c r="P26" s="61">
        <v>2018</v>
      </c>
    </row>
    <row r="27" spans="1:17" s="49" customFormat="1" x14ac:dyDescent="0.3">
      <c r="A27" s="340"/>
      <c r="B27" s="84"/>
      <c r="C27" s="315">
        <f t="shared" ref="C27:L27" si="0">(C3*C7*C11*C15*C19)-$A$23</f>
        <v>3888424.0914120008</v>
      </c>
      <c r="D27" s="315">
        <f t="shared" si="0"/>
        <v>3997117.6893200004</v>
      </c>
      <c r="E27" s="315">
        <f t="shared" si="0"/>
        <v>4105811.2872280013</v>
      </c>
      <c r="F27" s="315">
        <f t="shared" si="0"/>
        <v>4214504.8851360017</v>
      </c>
      <c r="G27" s="315">
        <f t="shared" si="0"/>
        <v>5065859.2589219995</v>
      </c>
      <c r="H27" s="315">
        <f t="shared" si="0"/>
        <v>5193224.7896760013</v>
      </c>
      <c r="I27" s="315">
        <f t="shared" si="0"/>
        <v>5460032.4909899989</v>
      </c>
      <c r="J27" s="315">
        <f t="shared" si="0"/>
        <v>5631871.162462119</v>
      </c>
      <c r="K27" s="315">
        <f t="shared" si="0"/>
        <v>5803709.833934241</v>
      </c>
      <c r="L27" s="315">
        <f t="shared" si="0"/>
        <v>5975548.5054063611</v>
      </c>
      <c r="M27" s="315">
        <f>(M3*M7*M11*M15*M19)-$A$23</f>
        <v>6147387.1768784812</v>
      </c>
      <c r="N27" s="315">
        <f t="shared" ref="N27:P27" si="1">(N3*N7*N11*N15*N19)-$A$23</f>
        <v>6319225.8483506031</v>
      </c>
      <c r="O27" s="315">
        <f t="shared" si="1"/>
        <v>6491064.5198227232</v>
      </c>
      <c r="P27" s="315">
        <f t="shared" si="1"/>
        <v>6662903.1912948452</v>
      </c>
      <c r="Q27" s="465"/>
    </row>
    <row r="28" spans="1:17" s="49" customFormat="1" x14ac:dyDescent="0.3">
      <c r="A28" s="341"/>
      <c r="B28" s="85"/>
      <c r="C28" s="85"/>
      <c r="D28" s="85"/>
      <c r="E28" s="86"/>
      <c r="F28" s="86"/>
      <c r="G28" s="86"/>
      <c r="H28" s="86"/>
      <c r="I28" s="86"/>
      <c r="J28" s="86"/>
      <c r="N28" s="89"/>
    </row>
    <row r="29" spans="1:17" s="49" customFormat="1" x14ac:dyDescent="0.3">
      <c r="A29" s="341"/>
      <c r="B29" s="85"/>
      <c r="C29" s="85"/>
      <c r="D29" s="85"/>
      <c r="E29" s="87"/>
      <c r="F29" s="87"/>
      <c r="G29" s="87"/>
      <c r="H29" s="87"/>
      <c r="I29" s="87"/>
      <c r="J29" s="87"/>
      <c r="N29" s="89"/>
    </row>
    <row r="30" spans="1:17" ht="33.6" x14ac:dyDescent="0.3">
      <c r="A30" s="297" t="s">
        <v>340</v>
      </c>
      <c r="B30" s="59" t="s">
        <v>48</v>
      </c>
      <c r="C30" s="60">
        <v>2005</v>
      </c>
      <c r="D30" s="60">
        <v>2006</v>
      </c>
      <c r="E30" s="60">
        <v>2007</v>
      </c>
      <c r="F30" s="60">
        <v>2008</v>
      </c>
      <c r="G30" s="60">
        <v>2009</v>
      </c>
      <c r="H30" s="60">
        <v>2010</v>
      </c>
      <c r="I30" s="60">
        <v>2011</v>
      </c>
      <c r="J30" s="60">
        <v>2012</v>
      </c>
      <c r="K30" s="60">
        <v>2013</v>
      </c>
      <c r="L30" s="60">
        <v>2014</v>
      </c>
      <c r="M30" s="60">
        <v>2015</v>
      </c>
      <c r="N30" s="60">
        <v>2016</v>
      </c>
      <c r="O30" s="60">
        <v>2017</v>
      </c>
      <c r="P30" s="61">
        <v>2018</v>
      </c>
    </row>
    <row r="31" spans="1:17" s="49" customFormat="1" x14ac:dyDescent="0.3">
      <c r="A31" s="342"/>
      <c r="B31" s="343"/>
      <c r="C31" s="315">
        <v>5.0000000000000001E-3</v>
      </c>
      <c r="D31" s="315">
        <v>5.0000000000000001E-3</v>
      </c>
      <c r="E31" s="315">
        <v>5.0000000000000001E-3</v>
      </c>
      <c r="F31" s="315">
        <v>5.0000000000000001E-3</v>
      </c>
      <c r="G31" s="315">
        <v>5.0000000000000001E-3</v>
      </c>
      <c r="H31" s="315">
        <v>5.0000000000000001E-3</v>
      </c>
      <c r="I31" s="315">
        <v>5.0000000000000001E-3</v>
      </c>
      <c r="J31" s="315">
        <v>5.0000000000000001E-3</v>
      </c>
      <c r="K31" s="315">
        <v>5.0000000000000001E-3</v>
      </c>
      <c r="L31" s="315">
        <v>5.0000000000000001E-3</v>
      </c>
      <c r="M31" s="315">
        <v>5.0000000000000001E-3</v>
      </c>
      <c r="N31" s="315">
        <v>5.0000000000000001E-3</v>
      </c>
      <c r="O31" s="315">
        <v>5.0000000000000001E-3</v>
      </c>
      <c r="P31" s="315">
        <v>5.0000000000000001E-3</v>
      </c>
      <c r="Q31" s="465"/>
    </row>
    <row r="32" spans="1:17" s="49" customFormat="1" x14ac:dyDescent="0.3">
      <c r="A32" s="344"/>
      <c r="B32" s="90"/>
      <c r="C32" s="90"/>
      <c r="D32" s="90"/>
      <c r="E32" s="86"/>
      <c r="F32" s="86"/>
      <c r="G32" s="86"/>
      <c r="H32" s="86"/>
      <c r="I32" s="86"/>
      <c r="J32" s="86"/>
      <c r="N32" s="89"/>
    </row>
    <row r="33" spans="1:17" s="49" customFormat="1" ht="15.75" customHeight="1" x14ac:dyDescent="0.3">
      <c r="A33" s="344"/>
      <c r="B33" s="89"/>
      <c r="C33" s="89"/>
      <c r="D33" s="89"/>
      <c r="E33" s="51"/>
      <c r="F33" s="51"/>
      <c r="G33" s="51"/>
      <c r="H33" s="51"/>
      <c r="I33" s="51"/>
      <c r="J33" s="51"/>
      <c r="N33" s="89"/>
    </row>
    <row r="34" spans="1:17" s="49" customFormat="1" ht="15" customHeight="1" x14ac:dyDescent="0.3">
      <c r="A34" s="345" t="s">
        <v>49</v>
      </c>
      <c r="B34" s="346"/>
      <c r="C34" s="346"/>
      <c r="D34" s="346"/>
      <c r="E34" s="51"/>
      <c r="F34" s="51"/>
      <c r="G34" s="51"/>
      <c r="H34" s="51"/>
      <c r="I34" s="51"/>
      <c r="J34" s="51"/>
      <c r="N34" s="89"/>
    </row>
    <row r="35" spans="1:17" s="49" customFormat="1" x14ac:dyDescent="0.3">
      <c r="A35" s="347">
        <f>44/28</f>
        <v>1.5714285714285714</v>
      </c>
      <c r="B35" s="85"/>
      <c r="C35" s="85"/>
      <c r="D35" s="85"/>
      <c r="E35" s="51"/>
      <c r="F35" s="51"/>
      <c r="G35" s="51"/>
      <c r="H35" s="51"/>
      <c r="I35" s="51"/>
      <c r="J35" s="51"/>
      <c r="N35" s="89"/>
    </row>
    <row r="36" spans="1:17" s="49" customFormat="1" x14ac:dyDescent="0.3">
      <c r="A36" s="97"/>
      <c r="B36" s="89"/>
      <c r="C36" s="89"/>
      <c r="D36" s="89"/>
      <c r="E36" s="51"/>
      <c r="F36" s="51"/>
      <c r="G36" s="51"/>
      <c r="H36" s="51"/>
      <c r="I36" s="51"/>
      <c r="J36" s="51"/>
      <c r="N36" s="89"/>
    </row>
    <row r="37" spans="1:17" s="49" customFormat="1" x14ac:dyDescent="0.3">
      <c r="A37" s="344"/>
      <c r="B37" s="90"/>
      <c r="C37" s="90"/>
      <c r="D37" s="90"/>
      <c r="E37" s="51"/>
      <c r="F37" s="51"/>
      <c r="G37" s="51"/>
      <c r="H37" s="51"/>
      <c r="I37" s="51"/>
      <c r="J37" s="51"/>
      <c r="N37" s="89"/>
    </row>
    <row r="38" spans="1:17" ht="47.25" customHeight="1" x14ac:dyDescent="0.3">
      <c r="A38" s="681" t="s">
        <v>115</v>
      </c>
      <c r="B38" s="682"/>
      <c r="C38" s="60">
        <v>2005</v>
      </c>
      <c r="D38" s="60">
        <v>2006</v>
      </c>
      <c r="E38" s="348">
        <v>2007</v>
      </c>
      <c r="F38" s="348">
        <v>2008</v>
      </c>
      <c r="G38" s="348">
        <v>2009</v>
      </c>
      <c r="H38" s="348">
        <v>2010</v>
      </c>
      <c r="I38" s="348">
        <v>2011</v>
      </c>
      <c r="J38" s="348">
        <v>2012</v>
      </c>
      <c r="K38" s="60">
        <v>2013</v>
      </c>
      <c r="L38" s="60">
        <v>2014</v>
      </c>
      <c r="M38" s="60">
        <v>2015</v>
      </c>
      <c r="N38" s="60">
        <v>2016</v>
      </c>
      <c r="O38" s="60">
        <v>2017</v>
      </c>
      <c r="P38" s="61">
        <v>2018</v>
      </c>
    </row>
    <row r="39" spans="1:17" x14ac:dyDescent="0.3">
      <c r="A39" s="328"/>
      <c r="B39" s="65"/>
      <c r="C39" s="349">
        <f t="shared" ref="C39:L39" si="2">C27*C31*$A$35/10^3</f>
        <v>30.55190357538001</v>
      </c>
      <c r="D39" s="349">
        <f t="shared" si="2"/>
        <v>31.405924701800004</v>
      </c>
      <c r="E39" s="349">
        <f t="shared" si="2"/>
        <v>32.259945828220012</v>
      </c>
      <c r="F39" s="349">
        <f t="shared" si="2"/>
        <v>33.11396695464002</v>
      </c>
      <c r="G39" s="349">
        <f t="shared" si="2"/>
        <v>39.803179891529993</v>
      </c>
      <c r="H39" s="349">
        <f t="shared" si="2"/>
        <v>40.803909061740008</v>
      </c>
      <c r="I39" s="349">
        <f t="shared" si="2"/>
        <v>42.900255286349989</v>
      </c>
      <c r="J39" s="349">
        <f t="shared" si="2"/>
        <v>44.250416276488075</v>
      </c>
      <c r="K39" s="349">
        <f t="shared" si="2"/>
        <v>45.600577266626175</v>
      </c>
      <c r="L39" s="349">
        <f t="shared" si="2"/>
        <v>46.950738256764261</v>
      </c>
      <c r="M39" s="349">
        <f>M27*M31*$A$35/10^3</f>
        <v>48.300899246902354</v>
      </c>
      <c r="N39" s="349">
        <f t="shared" ref="N39:P39" si="3">N27*N31*$A$35/10^3</f>
        <v>49.651060237040454</v>
      </c>
      <c r="O39" s="349">
        <f t="shared" si="3"/>
        <v>51.00122122717854</v>
      </c>
      <c r="P39" s="350">
        <f t="shared" si="3"/>
        <v>52.35138221731664</v>
      </c>
    </row>
    <row r="40" spans="1:17" x14ac:dyDescent="0.3">
      <c r="A40" s="331"/>
      <c r="B40" s="69"/>
      <c r="C40" s="69"/>
      <c r="D40" s="69"/>
      <c r="E40" s="121"/>
      <c r="F40" s="121"/>
      <c r="G40" s="121"/>
      <c r="H40" s="121"/>
      <c r="I40" s="121"/>
      <c r="J40" s="121"/>
      <c r="N40" s="55"/>
    </row>
    <row r="41" spans="1:17" x14ac:dyDescent="0.3">
      <c r="N41" s="55"/>
    </row>
    <row r="42" spans="1:17" ht="47.25" customHeight="1" x14ac:dyDescent="0.3">
      <c r="A42" s="681" t="s">
        <v>113</v>
      </c>
      <c r="B42" s="682"/>
      <c r="C42" s="351">
        <v>2005</v>
      </c>
      <c r="D42" s="352">
        <v>2006</v>
      </c>
      <c r="E42" s="348">
        <v>2007</v>
      </c>
      <c r="F42" s="348">
        <v>2008</v>
      </c>
      <c r="G42" s="348">
        <v>2009</v>
      </c>
      <c r="H42" s="348">
        <v>2010</v>
      </c>
      <c r="I42" s="348">
        <v>2011</v>
      </c>
      <c r="J42" s="348">
        <v>2012</v>
      </c>
      <c r="K42" s="60">
        <v>2013</v>
      </c>
      <c r="L42" s="60">
        <v>2014</v>
      </c>
      <c r="M42" s="60">
        <v>2015</v>
      </c>
      <c r="N42" s="60">
        <v>2016</v>
      </c>
      <c r="O42" s="60">
        <v>2017</v>
      </c>
      <c r="P42" s="61">
        <v>2018</v>
      </c>
    </row>
    <row r="43" spans="1:17" x14ac:dyDescent="0.3">
      <c r="A43" s="328"/>
      <c r="B43" s="65"/>
      <c r="C43" s="118">
        <f t="shared" ref="C43:L43" si="4">C39*310</f>
        <v>9471.0901083678036</v>
      </c>
      <c r="D43" s="118">
        <f t="shared" si="4"/>
        <v>9735.8366575580003</v>
      </c>
      <c r="E43" s="118">
        <f t="shared" si="4"/>
        <v>10000.583206748204</v>
      </c>
      <c r="F43" s="118">
        <f t="shared" si="4"/>
        <v>10265.329755938406</v>
      </c>
      <c r="G43" s="118">
        <f t="shared" si="4"/>
        <v>12338.985766374299</v>
      </c>
      <c r="H43" s="118">
        <f t="shared" si="4"/>
        <v>12649.211809139402</v>
      </c>
      <c r="I43" s="118">
        <f t="shared" si="4"/>
        <v>13299.079138768497</v>
      </c>
      <c r="J43" s="118">
        <f t="shared" si="4"/>
        <v>13717.629045711303</v>
      </c>
      <c r="K43" s="118">
        <f t="shared" si="4"/>
        <v>14136.178952654114</v>
      </c>
      <c r="L43" s="118">
        <f t="shared" si="4"/>
        <v>14554.72885959692</v>
      </c>
      <c r="M43" s="118">
        <f>M39*310</f>
        <v>14973.27876653973</v>
      </c>
      <c r="N43" s="118">
        <f t="shared" ref="N43:P43" si="5">N39*310</f>
        <v>15391.828673482541</v>
      </c>
      <c r="O43" s="118">
        <f t="shared" si="5"/>
        <v>15810.378580425348</v>
      </c>
      <c r="P43" s="118">
        <f t="shared" si="5"/>
        <v>16228.928487368159</v>
      </c>
      <c r="Q43" s="466"/>
    </row>
    <row r="44" spans="1:17" x14ac:dyDescent="0.3">
      <c r="E44" s="354"/>
      <c r="G44" s="354"/>
    </row>
    <row r="46" spans="1:17" x14ac:dyDescent="0.3">
      <c r="A46" s="122"/>
      <c r="C46" s="50"/>
      <c r="D46" s="50"/>
    </row>
    <row r="47" spans="1:17" x14ac:dyDescent="0.3">
      <c r="A47" s="122"/>
      <c r="C47" s="124"/>
      <c r="D47" s="124"/>
    </row>
    <row r="48" spans="1:17" x14ac:dyDescent="0.3">
      <c r="A48" s="122"/>
      <c r="C48" s="355"/>
      <c r="D48" s="355"/>
    </row>
  </sheetData>
  <mergeCells count="2">
    <mergeCell ref="A38:B38"/>
    <mergeCell ref="A42:B42"/>
  </mergeCells>
  <pageMargins left="0.25" right="0.25" top="0.75" bottom="0.75" header="0.3" footer="0.3"/>
  <pageSetup paperSize="9" scale="51" fitToHeight="0" orientation="landscape" horizontalDpi="4294967293" verticalDpi="4294967293"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tabColor rgb="FFFFC000"/>
    <pageSetUpPr fitToPage="1"/>
  </sheetPr>
  <dimension ref="A1:Z83"/>
  <sheetViews>
    <sheetView topLeftCell="A73" zoomScale="85" zoomScaleNormal="85" zoomScalePageLayoutView="70" workbookViewId="0">
      <selection activeCell="I81" sqref="I81"/>
    </sheetView>
  </sheetViews>
  <sheetFormatPr defaultColWidth="8.6640625" defaultRowHeight="15.6" x14ac:dyDescent="0.3"/>
  <cols>
    <col min="1" max="1" width="41" style="57" customWidth="1"/>
    <col min="2" max="2" width="20" style="122" customWidth="1"/>
    <col min="3" max="3" width="27" style="122" customWidth="1"/>
    <col min="4" max="4" width="29.6640625" style="122" customWidth="1"/>
    <col min="5" max="5" width="25.6640625" style="122" customWidth="1"/>
    <col min="6" max="12" width="25.6640625" style="57" customWidth="1"/>
    <col min="13" max="13" width="24.6640625" style="57" bestFit="1" customWidth="1"/>
    <col min="14" max="15" width="21.6640625" style="57" customWidth="1"/>
    <col min="16" max="16" width="22" style="57" customWidth="1"/>
    <col min="17" max="17" width="18.6640625" style="57" customWidth="1"/>
    <col min="18" max="18" width="19.33203125" style="57" bestFit="1" customWidth="1"/>
    <col min="19" max="19" width="19.33203125" style="57" customWidth="1"/>
    <col min="20" max="20" width="18" style="57" customWidth="1"/>
    <col min="21" max="21" width="18.5546875" style="57" customWidth="1"/>
    <col min="22" max="22" width="18.88671875" style="57" customWidth="1"/>
    <col min="23" max="23" width="19.5546875" style="57" customWidth="1"/>
    <col min="24" max="194" width="8.6640625" style="57" customWidth="1"/>
    <col min="195" max="195" width="43.44140625" style="57" customWidth="1"/>
    <col min="196" max="202" width="18.6640625" style="57" customWidth="1"/>
    <col min="203" max="203" width="15.44140625" style="57" customWidth="1"/>
    <col min="204" max="204" width="12.33203125" style="57" customWidth="1"/>
    <col min="205" max="205" width="14.33203125" style="57" customWidth="1"/>
    <col min="206" max="206" width="12.33203125" style="57" customWidth="1"/>
    <col min="207" max="207" width="12.6640625" style="57" customWidth="1"/>
    <col min="208" max="209" width="12.44140625" style="57" customWidth="1"/>
    <col min="210" max="210" width="12.33203125" style="57" customWidth="1"/>
    <col min="211" max="216" width="11.44140625" style="57" bestFit="1" customWidth="1"/>
    <col min="217" max="217" width="13.6640625" style="57" bestFit="1" customWidth="1"/>
    <col min="218" max="222" width="11.44140625" style="57" bestFit="1" customWidth="1"/>
    <col min="223" max="223" width="11.6640625" style="57" customWidth="1"/>
    <col min="224" max="224" width="13.44140625" style="57" bestFit="1" customWidth="1"/>
    <col min="225" max="226" width="11.44140625" style="57" bestFit="1" customWidth="1"/>
    <col min="227" max="227" width="13.6640625" style="57" bestFit="1" customWidth="1"/>
    <col min="228" max="233" width="11.44140625" style="57" bestFit="1" customWidth="1"/>
    <col min="234" max="236" width="11.33203125" style="57" bestFit="1" customWidth="1"/>
    <col min="237" max="237" width="13.6640625" style="57" bestFit="1" customWidth="1"/>
    <col min="238" max="242" width="11.33203125" style="57" bestFit="1" customWidth="1"/>
    <col min="243" max="243" width="13.44140625" style="57" customWidth="1"/>
    <col min="244" max="244" width="11.33203125" style="57" bestFit="1" customWidth="1"/>
    <col min="245" max="245" width="15.33203125" style="57" customWidth="1"/>
    <col min="246" max="246" width="13.33203125" style="57" customWidth="1"/>
    <col min="247" max="247" width="15.6640625" style="57" customWidth="1"/>
    <col min="248" max="248" width="14.6640625" style="57" customWidth="1"/>
    <col min="249" max="249" width="19.33203125" style="57" customWidth="1"/>
    <col min="250" max="250" width="14" style="57" customWidth="1"/>
    <col min="251" max="251" width="15.6640625" style="57" customWidth="1"/>
    <col min="252" max="252" width="17" style="57" customWidth="1"/>
    <col min="253" max="253" width="16.33203125" style="57" customWidth="1"/>
    <col min="254" max="254" width="17.33203125" style="57" customWidth="1"/>
    <col min="255" max="16384" width="8.6640625" style="57"/>
  </cols>
  <sheetData>
    <row r="1" spans="1:22" x14ac:dyDescent="0.3">
      <c r="A1" s="55"/>
      <c r="B1" s="56"/>
      <c r="C1" s="56"/>
      <c r="D1" s="56"/>
      <c r="E1" s="56"/>
      <c r="F1" s="55"/>
      <c r="G1" s="55"/>
      <c r="H1" s="55"/>
      <c r="I1" s="55"/>
      <c r="J1" s="55"/>
      <c r="K1" s="55"/>
    </row>
    <row r="2" spans="1:22" s="63" customFormat="1" ht="16.2" x14ac:dyDescent="0.35">
      <c r="A2" s="58" t="s">
        <v>198</v>
      </c>
      <c r="B2" s="59" t="s">
        <v>162</v>
      </c>
      <c r="C2" s="60">
        <v>2005</v>
      </c>
      <c r="D2" s="60">
        <v>2006</v>
      </c>
      <c r="E2" s="60">
        <v>2007</v>
      </c>
      <c r="F2" s="60">
        <v>2008</v>
      </c>
      <c r="G2" s="60">
        <v>2009</v>
      </c>
      <c r="H2" s="60">
        <v>2010</v>
      </c>
      <c r="I2" s="60">
        <v>2011</v>
      </c>
      <c r="J2" s="60">
        <v>2012</v>
      </c>
      <c r="K2" s="60">
        <v>2013</v>
      </c>
      <c r="L2" s="60">
        <v>2014</v>
      </c>
      <c r="M2" s="60">
        <v>2015</v>
      </c>
      <c r="N2" s="60">
        <v>2016</v>
      </c>
      <c r="O2" s="60">
        <v>2017</v>
      </c>
      <c r="P2" s="61">
        <v>2018</v>
      </c>
      <c r="Q2" s="62"/>
      <c r="R2" s="62"/>
      <c r="S2" s="62"/>
    </row>
    <row r="3" spans="1:22" s="66" customFormat="1" ht="16.2" x14ac:dyDescent="0.35">
      <c r="A3" s="64"/>
      <c r="B3" s="65"/>
      <c r="C3" s="309">
        <f>'State population'!G31</f>
        <v>25712734.599999994</v>
      </c>
      <c r="D3" s="309">
        <f>'State population'!H31</f>
        <v>26051168.499999993</v>
      </c>
      <c r="E3" s="309">
        <f>'State population'!I31</f>
        <v>26389602.399999991</v>
      </c>
      <c r="F3" s="309">
        <f>'State population'!J31</f>
        <v>26728036.29999999</v>
      </c>
      <c r="G3" s="309">
        <f>'State population'!K31</f>
        <v>27066470.199999988</v>
      </c>
      <c r="H3" s="309">
        <f>'State population'!L31</f>
        <v>27404904.099999987</v>
      </c>
      <c r="I3" s="309">
        <f>'State population'!M31</f>
        <v>27743338</v>
      </c>
      <c r="J3" s="309">
        <f>'State population'!N31</f>
        <v>28128792.512246508</v>
      </c>
      <c r="K3" s="309">
        <f>'State population'!O31</f>
        <v>28514247.024493016</v>
      </c>
      <c r="L3" s="309">
        <f>'State population'!P31</f>
        <v>28899701.536739524</v>
      </c>
      <c r="M3" s="309">
        <f>'State population'!Q31</f>
        <v>29285156.048986033</v>
      </c>
      <c r="N3" s="309">
        <f>'State population'!R31</f>
        <v>29675965.907478593</v>
      </c>
      <c r="O3" s="309">
        <f>'State population'!S31</f>
        <v>30072131.112217203</v>
      </c>
      <c r="P3" s="309">
        <f>'State population'!T31</f>
        <v>30473651.663201861</v>
      </c>
      <c r="Q3" s="487"/>
      <c r="R3" s="62"/>
      <c r="S3" s="62"/>
    </row>
    <row r="4" spans="1:22" s="66" customFormat="1" ht="16.2" x14ac:dyDescent="0.35">
      <c r="A4" s="68"/>
      <c r="B4" s="69"/>
      <c r="C4" s="311"/>
      <c r="E4" s="67"/>
      <c r="F4" s="67"/>
      <c r="G4" s="67"/>
      <c r="H4" s="136"/>
      <c r="I4" s="67"/>
      <c r="J4" s="67"/>
      <c r="K4" s="67"/>
      <c r="L4" s="67"/>
      <c r="M4" s="67"/>
      <c r="N4" s="62"/>
      <c r="O4" s="62"/>
      <c r="P4" s="62"/>
      <c r="Q4" s="62"/>
      <c r="R4" s="62"/>
      <c r="S4" s="62"/>
    </row>
    <row r="5" spans="1:22" s="66" customFormat="1" ht="16.2" x14ac:dyDescent="0.35">
      <c r="A5" s="68"/>
      <c r="B5" s="69"/>
      <c r="C5" s="135"/>
      <c r="E5" s="70"/>
      <c r="F5" s="70"/>
      <c r="G5" s="71"/>
      <c r="H5" s="71"/>
      <c r="I5" s="72"/>
      <c r="J5" s="70"/>
      <c r="N5" s="62"/>
      <c r="O5" s="62"/>
      <c r="P5" s="62"/>
      <c r="Q5" s="62"/>
      <c r="R5" s="62"/>
      <c r="S5" s="62"/>
      <c r="V5" s="73"/>
    </row>
    <row r="6" spans="1:22" s="66" customFormat="1" ht="16.2" x14ac:dyDescent="0.35">
      <c r="A6" s="58" t="s">
        <v>19</v>
      </c>
      <c r="B6" s="59" t="s">
        <v>1</v>
      </c>
      <c r="C6" s="60">
        <v>2005</v>
      </c>
      <c r="D6" s="60">
        <v>2006</v>
      </c>
      <c r="E6" s="60">
        <v>2007</v>
      </c>
      <c r="F6" s="60">
        <v>2008</v>
      </c>
      <c r="G6" s="60">
        <v>2009</v>
      </c>
      <c r="H6" s="60">
        <v>2010</v>
      </c>
      <c r="I6" s="60">
        <v>2011</v>
      </c>
      <c r="J6" s="60">
        <v>2012</v>
      </c>
      <c r="K6" s="60">
        <v>2013</v>
      </c>
      <c r="L6" s="60">
        <v>2014</v>
      </c>
      <c r="M6" s="60">
        <v>2015</v>
      </c>
      <c r="N6" s="60">
        <v>2016</v>
      </c>
      <c r="O6" s="60">
        <v>2017</v>
      </c>
      <c r="P6" s="61">
        <v>2018</v>
      </c>
      <c r="Q6" s="62"/>
      <c r="R6" s="62"/>
      <c r="S6" s="62"/>
    </row>
    <row r="7" spans="1:22" s="48" customFormat="1" x14ac:dyDescent="0.3">
      <c r="A7" s="312"/>
      <c r="B7" s="313"/>
      <c r="C7" s="313">
        <f>BOD!$B$33</f>
        <v>46.9</v>
      </c>
      <c r="D7" s="313">
        <f>BOD!$B$33</f>
        <v>46.9</v>
      </c>
      <c r="E7" s="313">
        <f>BOD!$B$33</f>
        <v>46.9</v>
      </c>
      <c r="F7" s="313">
        <f>BOD!$B$33</f>
        <v>46.9</v>
      </c>
      <c r="G7" s="313">
        <f>BOD!$B$33</f>
        <v>46.9</v>
      </c>
      <c r="H7" s="313">
        <f>BOD!$B$33</f>
        <v>46.9</v>
      </c>
      <c r="I7" s="313">
        <f>BOD!$B$33</f>
        <v>46.9</v>
      </c>
      <c r="J7" s="313">
        <f>BOD!$B$33</f>
        <v>46.9</v>
      </c>
      <c r="K7" s="313">
        <f>BOD!$B$33</f>
        <v>46.9</v>
      </c>
      <c r="L7" s="313">
        <f>BOD!$B$33</f>
        <v>46.9</v>
      </c>
      <c r="M7" s="313">
        <f>BOD!$B$33</f>
        <v>46.9</v>
      </c>
      <c r="N7" s="313">
        <f>BOD!$B$33</f>
        <v>46.9</v>
      </c>
      <c r="O7" s="313">
        <f>BOD!$B$33</f>
        <v>46.9</v>
      </c>
      <c r="P7" s="313">
        <f>BOD!$B$33</f>
        <v>46.9</v>
      </c>
      <c r="Q7" s="488"/>
    </row>
    <row r="8" spans="1:22" s="66" customFormat="1" ht="16.2" x14ac:dyDescent="0.35">
      <c r="A8" s="68"/>
      <c r="B8" s="69"/>
      <c r="C8" s="69"/>
      <c r="D8" s="69"/>
      <c r="E8" s="75"/>
      <c r="F8" s="75"/>
      <c r="G8" s="75"/>
      <c r="H8" s="75"/>
      <c r="I8" s="75"/>
      <c r="J8" s="75"/>
      <c r="N8" s="62"/>
      <c r="O8" s="62"/>
      <c r="P8" s="62"/>
      <c r="Q8" s="62"/>
      <c r="R8" s="62"/>
      <c r="S8" s="62"/>
    </row>
    <row r="9" spans="1:22" s="66" customFormat="1" ht="16.2" x14ac:dyDescent="0.35">
      <c r="A9" s="68"/>
      <c r="B9" s="76"/>
      <c r="C9" s="76"/>
      <c r="D9" s="76"/>
      <c r="E9" s="70"/>
      <c r="F9" s="70"/>
      <c r="G9" s="70"/>
      <c r="H9" s="70"/>
      <c r="I9" s="70"/>
      <c r="J9" s="70"/>
      <c r="N9" s="62"/>
      <c r="O9" s="62"/>
      <c r="P9" s="62"/>
      <c r="Q9" s="62"/>
      <c r="R9" s="62"/>
      <c r="S9" s="62"/>
    </row>
    <row r="10" spans="1:22" s="63" customFormat="1" ht="30" customHeight="1" x14ac:dyDescent="0.35">
      <c r="A10" s="505" t="s">
        <v>54</v>
      </c>
      <c r="B10" s="59" t="s">
        <v>56</v>
      </c>
      <c r="C10" s="60">
        <v>2005</v>
      </c>
      <c r="D10" s="60">
        <v>2006</v>
      </c>
      <c r="E10" s="60">
        <v>2007</v>
      </c>
      <c r="F10" s="60">
        <v>2008</v>
      </c>
      <c r="G10" s="60">
        <v>2009</v>
      </c>
      <c r="H10" s="60">
        <v>2010</v>
      </c>
      <c r="I10" s="60">
        <v>2011</v>
      </c>
      <c r="J10" s="60">
        <v>2012</v>
      </c>
      <c r="K10" s="60">
        <v>2013</v>
      </c>
      <c r="L10" s="60">
        <v>2014</v>
      </c>
      <c r="M10" s="60">
        <v>2015</v>
      </c>
      <c r="N10" s="60">
        <v>2016</v>
      </c>
      <c r="O10" s="60">
        <v>2017</v>
      </c>
      <c r="P10" s="61">
        <v>2018</v>
      </c>
      <c r="Q10" s="62"/>
      <c r="R10" s="62"/>
      <c r="S10" s="62"/>
    </row>
    <row r="11" spans="1:22" ht="15.75" customHeight="1" x14ac:dyDescent="0.35">
      <c r="A11" s="77"/>
      <c r="B11" s="78"/>
      <c r="C11" s="42">
        <f>C3*C7*0.001*365</f>
        <v>440163447.25009996</v>
      </c>
      <c r="D11" s="42">
        <f>D3*D7*0.001*365</f>
        <v>445956927.96724993</v>
      </c>
      <c r="E11" s="42">
        <f>E3*E7*0.001*365</f>
        <v>451750408.68439984</v>
      </c>
      <c r="F11" s="42">
        <f>F3*F7*0.001*365</f>
        <v>457543889.40154988</v>
      </c>
      <c r="G11" s="42">
        <f t="shared" ref="G11:L11" si="0">G3*G7*0.001*365</f>
        <v>463337370.11869979</v>
      </c>
      <c r="H11" s="42">
        <f t="shared" si="0"/>
        <v>469130850.83584976</v>
      </c>
      <c r="I11" s="42">
        <f t="shared" si="0"/>
        <v>474924331.55300003</v>
      </c>
      <c r="J11" s="42">
        <f t="shared" si="0"/>
        <v>481522734.62089181</v>
      </c>
      <c r="K11" s="42">
        <f t="shared" si="0"/>
        <v>488121137.68878371</v>
      </c>
      <c r="L11" s="42">
        <f t="shared" si="0"/>
        <v>494719540.7566756</v>
      </c>
      <c r="M11" s="42">
        <f>M3*M7*0.001*365</f>
        <v>501317943.82456738</v>
      </c>
      <c r="N11" s="42">
        <f t="shared" ref="N11:O11" si="1">N3*N7*0.001*365</f>
        <v>508008022.38717228</v>
      </c>
      <c r="O11" s="42">
        <f t="shared" si="1"/>
        <v>514789776.44449019</v>
      </c>
      <c r="P11" s="79">
        <f>P3*P7*0.001*365</f>
        <v>521663205.99652106</v>
      </c>
      <c r="Q11" s="62"/>
      <c r="R11" s="62"/>
      <c r="S11" s="62"/>
    </row>
    <row r="12" spans="1:22" ht="15.75" customHeight="1" x14ac:dyDescent="0.35">
      <c r="A12" s="80"/>
      <c r="B12" s="76"/>
      <c r="C12" s="76"/>
      <c r="D12" s="76"/>
      <c r="E12" s="75"/>
      <c r="F12" s="75"/>
      <c r="G12" s="75"/>
      <c r="H12" s="75"/>
      <c r="I12" s="75"/>
      <c r="J12" s="75"/>
      <c r="N12" s="62"/>
      <c r="O12" s="62"/>
      <c r="P12" s="62"/>
      <c r="Q12" s="62"/>
      <c r="R12" s="62"/>
      <c r="S12" s="62"/>
    </row>
    <row r="13" spans="1:22" ht="16.2" x14ac:dyDescent="0.35">
      <c r="A13" s="80"/>
      <c r="B13" s="76"/>
      <c r="C13" s="76"/>
      <c r="D13" s="76"/>
      <c r="E13" s="75"/>
      <c r="F13" s="81"/>
      <c r="G13" s="81"/>
      <c r="H13" s="81"/>
      <c r="I13" s="81"/>
      <c r="J13" s="81"/>
      <c r="N13" s="62"/>
      <c r="O13" s="62"/>
      <c r="P13" s="62"/>
      <c r="Q13" s="62"/>
      <c r="R13" s="62"/>
      <c r="S13" s="62"/>
    </row>
    <row r="14" spans="1:22" ht="18" customHeight="1" x14ac:dyDescent="0.3">
      <c r="A14" s="58" t="s">
        <v>100</v>
      </c>
      <c r="B14" s="59" t="s">
        <v>162</v>
      </c>
      <c r="C14" s="60">
        <v>2005</v>
      </c>
      <c r="D14" s="60">
        <v>2006</v>
      </c>
      <c r="E14" s="60">
        <v>2007</v>
      </c>
      <c r="F14" s="60">
        <v>2008</v>
      </c>
      <c r="G14" s="60">
        <v>2009</v>
      </c>
      <c r="H14" s="60">
        <v>2010</v>
      </c>
      <c r="I14" s="60">
        <v>2011</v>
      </c>
      <c r="J14" s="60">
        <v>2012</v>
      </c>
      <c r="K14" s="60">
        <v>2013</v>
      </c>
      <c r="L14" s="60">
        <v>2014</v>
      </c>
      <c r="M14" s="60">
        <v>2015</v>
      </c>
      <c r="N14" s="60">
        <v>2016</v>
      </c>
      <c r="O14" s="60">
        <v>2017</v>
      </c>
      <c r="P14" s="61">
        <v>2018</v>
      </c>
    </row>
    <row r="15" spans="1:22" ht="15.75" customHeight="1" x14ac:dyDescent="0.3">
      <c r="A15" s="77"/>
      <c r="B15" s="78"/>
      <c r="C15" s="41">
        <v>1.25</v>
      </c>
      <c r="D15" s="41">
        <v>1.25</v>
      </c>
      <c r="E15" s="42">
        <v>1.25</v>
      </c>
      <c r="F15" s="42">
        <v>1.25</v>
      </c>
      <c r="G15" s="42">
        <v>1.25</v>
      </c>
      <c r="H15" s="42">
        <v>1.25</v>
      </c>
      <c r="I15" s="42">
        <v>1.25</v>
      </c>
      <c r="J15" s="42">
        <v>1.25</v>
      </c>
      <c r="K15" s="43">
        <v>1.25</v>
      </c>
      <c r="L15" s="43">
        <v>1.25</v>
      </c>
      <c r="M15" s="43">
        <v>1.25</v>
      </c>
      <c r="N15" s="43">
        <v>1.25</v>
      </c>
      <c r="O15" s="43">
        <v>1.25</v>
      </c>
      <c r="P15" s="44">
        <v>1.25</v>
      </c>
    </row>
    <row r="16" spans="1:22" ht="15.75" customHeight="1" x14ac:dyDescent="0.3">
      <c r="A16" s="80"/>
      <c r="B16" s="76"/>
      <c r="C16" s="76"/>
      <c r="D16" s="76"/>
      <c r="E16" s="75"/>
      <c r="F16" s="75"/>
      <c r="G16" s="75"/>
      <c r="H16" s="75"/>
      <c r="I16" s="75"/>
      <c r="J16" s="75"/>
    </row>
    <row r="17" spans="1:19" x14ac:dyDescent="0.3">
      <c r="A17" s="80"/>
      <c r="B17" s="76"/>
      <c r="C17" s="76"/>
      <c r="D17" s="76"/>
      <c r="E17" s="82"/>
      <c r="F17" s="82"/>
      <c r="G17" s="82"/>
      <c r="H17" s="82"/>
      <c r="I17" s="82"/>
      <c r="J17" s="82"/>
    </row>
    <row r="18" spans="1:19" s="63" customFormat="1" ht="18" x14ac:dyDescent="0.3">
      <c r="A18" s="58" t="s">
        <v>101</v>
      </c>
      <c r="B18" s="59" t="s">
        <v>162</v>
      </c>
      <c r="C18" s="60">
        <v>2005</v>
      </c>
      <c r="D18" s="60">
        <v>2006</v>
      </c>
      <c r="E18" s="60">
        <v>2007</v>
      </c>
      <c r="F18" s="60">
        <v>2008</v>
      </c>
      <c r="G18" s="60">
        <v>2009</v>
      </c>
      <c r="H18" s="60">
        <v>2010</v>
      </c>
      <c r="I18" s="60">
        <v>2011</v>
      </c>
      <c r="J18" s="60">
        <v>2012</v>
      </c>
      <c r="K18" s="60">
        <v>2013</v>
      </c>
      <c r="L18" s="60">
        <v>2014</v>
      </c>
      <c r="M18" s="60">
        <v>2015</v>
      </c>
      <c r="N18" s="60">
        <v>2016</v>
      </c>
      <c r="O18" s="60">
        <v>2017</v>
      </c>
      <c r="P18" s="61">
        <v>2018</v>
      </c>
    </row>
    <row r="19" spans="1:19" x14ac:dyDescent="0.3">
      <c r="A19" s="77"/>
      <c r="B19" s="78"/>
      <c r="C19" s="74">
        <v>1</v>
      </c>
      <c r="D19" s="74">
        <v>1</v>
      </c>
      <c r="E19" s="42">
        <v>1</v>
      </c>
      <c r="F19" s="42">
        <v>1</v>
      </c>
      <c r="G19" s="42">
        <v>1</v>
      </c>
      <c r="H19" s="42">
        <v>1</v>
      </c>
      <c r="I19" s="42">
        <v>1</v>
      </c>
      <c r="J19" s="42">
        <v>1</v>
      </c>
      <c r="K19" s="145">
        <v>1</v>
      </c>
      <c r="L19" s="145">
        <v>1</v>
      </c>
      <c r="M19" s="145">
        <v>1</v>
      </c>
      <c r="N19" s="145">
        <v>1</v>
      </c>
      <c r="O19" s="145">
        <v>1</v>
      </c>
      <c r="P19" s="146">
        <v>1</v>
      </c>
    </row>
    <row r="20" spans="1:19" x14ac:dyDescent="0.3">
      <c r="A20" s="80"/>
      <c r="B20" s="76"/>
      <c r="C20" s="76"/>
      <c r="D20" s="76"/>
      <c r="E20" s="75"/>
      <c r="F20" s="75"/>
      <c r="G20" s="75"/>
      <c r="H20" s="75"/>
      <c r="I20" s="75"/>
      <c r="J20" s="75"/>
    </row>
    <row r="21" spans="1:19" x14ac:dyDescent="0.3">
      <c r="A21" s="80"/>
      <c r="B21" s="76"/>
      <c r="C21" s="76"/>
      <c r="D21" s="76"/>
      <c r="E21" s="82"/>
      <c r="F21" s="82"/>
      <c r="G21" s="82"/>
      <c r="H21" s="82"/>
      <c r="I21" s="82"/>
      <c r="J21" s="82"/>
    </row>
    <row r="22" spans="1:19" ht="18" x14ac:dyDescent="0.3">
      <c r="A22" s="505" t="s">
        <v>188</v>
      </c>
      <c r="B22" s="59" t="s">
        <v>56</v>
      </c>
      <c r="C22" s="60">
        <v>2005</v>
      </c>
      <c r="D22" s="60">
        <v>2006</v>
      </c>
      <c r="E22" s="60">
        <v>2007</v>
      </c>
      <c r="F22" s="60">
        <v>2008</v>
      </c>
      <c r="G22" s="60">
        <v>2009</v>
      </c>
      <c r="H22" s="60">
        <v>2010</v>
      </c>
      <c r="I22" s="60">
        <v>2011</v>
      </c>
      <c r="J22" s="60">
        <v>2012</v>
      </c>
      <c r="K22" s="60">
        <v>2013</v>
      </c>
      <c r="L22" s="60">
        <v>2014</v>
      </c>
      <c r="M22" s="60">
        <v>2015</v>
      </c>
      <c r="N22" s="60">
        <v>2016</v>
      </c>
      <c r="O22" s="60">
        <v>2017</v>
      </c>
      <c r="P22" s="61">
        <v>2018</v>
      </c>
      <c r="Q22" s="63"/>
      <c r="R22" s="63"/>
      <c r="S22" s="63"/>
    </row>
    <row r="23" spans="1:19" s="49" customFormat="1" x14ac:dyDescent="0.3">
      <c r="A23" s="83"/>
      <c r="B23" s="84"/>
      <c r="C23" s="315">
        <f>C11*'Urban_degree of utilization'!$Y$36*C15</f>
        <v>190612008.61508164</v>
      </c>
      <c r="D23" s="315">
        <f>D11*'Urban_degree of utilization'!$Y$36*D15</f>
        <v>193120865.27564222</v>
      </c>
      <c r="E23" s="315">
        <f>E11*'Urban_degree of utilization'!$Y$36*E15</f>
        <v>195629721.93620268</v>
      </c>
      <c r="F23" s="315">
        <f>F11*'Urban_degree of utilization'!$Y$36*F15</f>
        <v>198138578.59676328</v>
      </c>
      <c r="G23" s="315">
        <f>G11*'Urban_degree of utilization'!$Y$36*G15</f>
        <v>200647435.25732374</v>
      </c>
      <c r="H23" s="315">
        <f>H11*'Urban_degree of utilization'!$Y$36*H15</f>
        <v>203156291.91788432</v>
      </c>
      <c r="I23" s="315">
        <f>I11*'Urban_degree of utilization'!$P$36*I15</f>
        <v>378158498.99907625</v>
      </c>
      <c r="J23" s="315">
        <f>J11*'Urban_degree of utilization'!$P$36*J15</f>
        <v>383412477.44188511</v>
      </c>
      <c r="K23" s="315">
        <f>K11*'Urban_degree of utilization'!$P$36*K15</f>
        <v>388666455.88469398</v>
      </c>
      <c r="L23" s="315">
        <f>L11*'Urban_degree of utilization'!$P$36*L15</f>
        <v>393920434.32750291</v>
      </c>
      <c r="M23" s="315">
        <f>M11*'Urban_degree of utilization'!$P$36*M15</f>
        <v>399174412.77031177</v>
      </c>
      <c r="N23" s="315">
        <f>N11*'Urban_degree of utilization'!$P$36*N15</f>
        <v>404501387.82578593</v>
      </c>
      <c r="O23" s="315">
        <f>O11*'Urban_degree of utilization'!$P$36*O15</f>
        <v>409901359.49392533</v>
      </c>
      <c r="P23" s="315">
        <f>P11*'Urban_degree of utilization'!$P$36*P15</f>
        <v>415374327.77472985</v>
      </c>
      <c r="Q23" s="489"/>
      <c r="R23" s="63"/>
      <c r="S23" s="63"/>
    </row>
    <row r="24" spans="1:19" s="49" customFormat="1" x14ac:dyDescent="0.3">
      <c r="A24" s="46"/>
      <c r="B24" s="85"/>
      <c r="C24" s="317"/>
      <c r="D24" s="85"/>
      <c r="E24" s="86"/>
      <c r="F24" s="86"/>
      <c r="G24" s="86"/>
      <c r="H24" s="86"/>
      <c r="I24" s="86"/>
      <c r="J24" s="86"/>
      <c r="N24" s="63"/>
      <c r="O24" s="63"/>
      <c r="P24" s="63"/>
      <c r="Q24" s="63"/>
      <c r="R24" s="63"/>
      <c r="S24" s="63"/>
    </row>
    <row r="25" spans="1:19" s="49" customFormat="1" x14ac:dyDescent="0.3">
      <c r="A25" s="46"/>
      <c r="B25" s="85"/>
      <c r="C25" s="85"/>
      <c r="D25" s="85"/>
      <c r="E25" s="87"/>
      <c r="F25" s="87"/>
      <c r="G25" s="87"/>
      <c r="H25" s="87"/>
      <c r="I25" s="87"/>
      <c r="J25" s="87"/>
      <c r="N25" s="63"/>
      <c r="O25" s="63"/>
      <c r="P25" s="63"/>
      <c r="Q25" s="63"/>
      <c r="R25" s="63"/>
      <c r="S25" s="63"/>
    </row>
    <row r="26" spans="1:19" ht="18" x14ac:dyDescent="0.3">
      <c r="A26" s="505" t="s">
        <v>189</v>
      </c>
      <c r="B26" s="59" t="s">
        <v>56</v>
      </c>
      <c r="C26" s="60">
        <v>2005</v>
      </c>
      <c r="D26" s="60">
        <v>2006</v>
      </c>
      <c r="E26" s="60">
        <v>2007</v>
      </c>
      <c r="F26" s="60">
        <v>2008</v>
      </c>
      <c r="G26" s="60">
        <v>2009</v>
      </c>
      <c r="H26" s="60">
        <v>2010</v>
      </c>
      <c r="I26" s="60">
        <v>2011</v>
      </c>
      <c r="J26" s="60">
        <v>2012</v>
      </c>
      <c r="K26" s="60">
        <v>2013</v>
      </c>
      <c r="L26" s="60">
        <v>2014</v>
      </c>
      <c r="M26" s="60">
        <v>2015</v>
      </c>
      <c r="N26" s="60">
        <v>2016</v>
      </c>
      <c r="O26" s="60">
        <v>2017</v>
      </c>
      <c r="P26" s="61">
        <v>2018</v>
      </c>
      <c r="Q26" s="63"/>
      <c r="R26" s="63"/>
      <c r="S26" s="63"/>
    </row>
    <row r="27" spans="1:19" s="49" customFormat="1" x14ac:dyDescent="0.3">
      <c r="A27" s="88"/>
      <c r="B27" s="84"/>
      <c r="C27" s="315">
        <f>C11*C19*(1-'Urban_degree of utilization'!$Y$36)</f>
        <v>287673840.35803467</v>
      </c>
      <c r="D27" s="315">
        <f>D11*D19*(1-'Urban_degree of utilization'!$Y$36)</f>
        <v>291460235.74673623</v>
      </c>
      <c r="E27" s="315">
        <f>E11*E19*(1-'Urban_degree of utilization'!$Y$36)</f>
        <v>295246631.13543773</v>
      </c>
      <c r="F27" s="315">
        <f>F11*F19*(1-'Urban_degree of utilization'!$Y$36)</f>
        <v>299033026.52413929</v>
      </c>
      <c r="G27" s="315">
        <f>G11*G19*(1-'Urban_degree of utilization'!$Y$36)</f>
        <v>302819421.91284078</v>
      </c>
      <c r="H27" s="315">
        <f>H11*H19*(1-'Urban_degree of utilization'!$Y$36)</f>
        <v>306605817.30154234</v>
      </c>
      <c r="I27" s="315">
        <f>I11*I19*(1-'Urban_degree of utilization'!$P$36)</f>
        <v>172397532.35373899</v>
      </c>
      <c r="J27" s="315">
        <f>J11*J19*(1-'Urban_degree of utilization'!$P$36)</f>
        <v>174792752.66738373</v>
      </c>
      <c r="K27" s="315">
        <f>K11*K19*(1-'Urban_degree of utilization'!$P$36)</f>
        <v>177187972.98102847</v>
      </c>
      <c r="L27" s="315">
        <f>L11*L19*(1-'Urban_degree of utilization'!$P$36)</f>
        <v>179583193.29467323</v>
      </c>
      <c r="M27" s="315">
        <f>M11*M19*(1-'Urban_degree of utilization'!$P$36)</f>
        <v>181978413.60831794</v>
      </c>
      <c r="N27" s="315">
        <f>N11*N19*(1-'Urban_degree of utilization'!$P$36)</f>
        <v>184406912.12654352</v>
      </c>
      <c r="O27" s="315">
        <f>O11*O19*(1-'Urban_degree of utilization'!$P$36)</f>
        <v>186868688.84934995</v>
      </c>
      <c r="P27" s="315">
        <f>P11*P19*(1-'Urban_degree of utilization'!$P$36)</f>
        <v>189363743.77673712</v>
      </c>
      <c r="Q27" s="489"/>
      <c r="R27" s="63"/>
      <c r="S27" s="63"/>
    </row>
    <row r="28" spans="1:19" s="49" customFormat="1" x14ac:dyDescent="0.3">
      <c r="A28" s="89"/>
      <c r="B28" s="90"/>
      <c r="C28" s="317"/>
      <c r="D28" s="90"/>
      <c r="E28" s="86"/>
      <c r="F28" s="86"/>
      <c r="G28" s="86"/>
      <c r="H28" s="86"/>
      <c r="I28" s="86"/>
      <c r="J28" s="86"/>
      <c r="N28" s="63"/>
      <c r="O28" s="63"/>
      <c r="P28" s="63"/>
      <c r="Q28" s="63"/>
      <c r="R28" s="63"/>
      <c r="S28" s="63"/>
    </row>
    <row r="29" spans="1:19" s="49" customFormat="1" x14ac:dyDescent="0.3">
      <c r="A29" s="89"/>
      <c r="B29" s="90"/>
      <c r="C29" s="90"/>
      <c r="D29" s="90"/>
      <c r="E29" s="51"/>
      <c r="F29" s="51"/>
      <c r="G29" s="51"/>
      <c r="H29" s="51"/>
      <c r="I29" s="51"/>
      <c r="J29" s="51"/>
      <c r="O29" s="137"/>
    </row>
    <row r="30" spans="1:19" s="49" customFormat="1" ht="15.75" customHeight="1" x14ac:dyDescent="0.3">
      <c r="A30" s="505" t="s">
        <v>102</v>
      </c>
      <c r="B30" s="506"/>
      <c r="C30" s="89"/>
      <c r="D30" s="89"/>
      <c r="E30" s="91"/>
      <c r="F30" s="91"/>
      <c r="G30" s="91"/>
      <c r="H30" s="91"/>
      <c r="I30" s="91"/>
      <c r="J30" s="91"/>
      <c r="L30" s="63"/>
      <c r="M30" s="63"/>
      <c r="N30" s="63"/>
      <c r="O30" s="63"/>
      <c r="P30" s="63"/>
      <c r="Q30" s="63"/>
      <c r="R30" s="63"/>
      <c r="S30" s="63"/>
    </row>
    <row r="31" spans="1:19" s="49" customFormat="1" ht="15.75" customHeight="1" x14ac:dyDescent="0.3">
      <c r="A31" s="92">
        <v>0.6</v>
      </c>
      <c r="B31" s="93" t="s">
        <v>12</v>
      </c>
      <c r="C31" s="50"/>
      <c r="D31" s="50"/>
      <c r="E31" s="51"/>
      <c r="F31" s="48"/>
      <c r="G31" s="48"/>
      <c r="H31" s="48"/>
      <c r="I31" s="48"/>
      <c r="J31" s="48"/>
      <c r="L31" s="63"/>
      <c r="M31" s="63"/>
      <c r="N31" s="63"/>
      <c r="O31" s="63"/>
      <c r="P31" s="63"/>
      <c r="Q31" s="63"/>
      <c r="R31" s="63"/>
      <c r="S31" s="63"/>
    </row>
    <row r="32" spans="1:19" s="49" customFormat="1" ht="15.75" customHeight="1" x14ac:dyDescent="0.3">
      <c r="A32" s="89"/>
      <c r="B32" s="89"/>
      <c r="C32" s="89"/>
      <c r="D32" s="89"/>
      <c r="E32" s="51"/>
      <c r="F32" s="51"/>
      <c r="G32" s="51"/>
      <c r="H32" s="51"/>
      <c r="I32" s="51"/>
      <c r="J32" s="51"/>
      <c r="L32" s="63"/>
      <c r="M32" s="63"/>
      <c r="N32" s="63"/>
      <c r="O32" s="63"/>
      <c r="P32" s="63"/>
      <c r="Q32" s="63"/>
      <c r="R32" s="63"/>
      <c r="S32" s="63"/>
    </row>
    <row r="33" spans="1:26" s="49" customFormat="1" ht="15.75" customHeight="1" x14ac:dyDescent="0.3">
      <c r="A33" s="671" t="s">
        <v>18</v>
      </c>
      <c r="B33" s="672"/>
      <c r="C33" s="89"/>
      <c r="D33" s="89"/>
      <c r="E33" s="51"/>
      <c r="F33" s="51"/>
      <c r="G33" s="51"/>
      <c r="H33" s="51"/>
      <c r="I33" s="51"/>
      <c r="J33" s="51"/>
      <c r="L33" s="63"/>
      <c r="M33" s="63"/>
      <c r="N33" s="63"/>
      <c r="O33" s="63"/>
      <c r="P33" s="63"/>
      <c r="Q33" s="63"/>
      <c r="R33" s="63"/>
      <c r="S33" s="63"/>
    </row>
    <row r="34" spans="1:26" s="49" customFormat="1" x14ac:dyDescent="0.3">
      <c r="A34" s="94">
        <v>0</v>
      </c>
      <c r="B34" s="95" t="s">
        <v>17</v>
      </c>
      <c r="C34" s="90"/>
      <c r="D34" s="96"/>
      <c r="E34" s="51"/>
      <c r="F34" s="51"/>
      <c r="G34" s="51"/>
      <c r="H34" s="51"/>
      <c r="I34" s="51"/>
      <c r="J34" s="51"/>
      <c r="L34" s="63"/>
      <c r="M34" s="63"/>
      <c r="N34" s="63"/>
      <c r="O34" s="63"/>
      <c r="P34" s="63"/>
      <c r="Q34" s="63"/>
      <c r="R34" s="63"/>
      <c r="S34" s="63"/>
    </row>
    <row r="35" spans="1:26" s="49" customFormat="1" ht="16.2" thickBot="1" x14ac:dyDescent="0.35">
      <c r="A35" s="97"/>
      <c r="B35" s="89"/>
      <c r="C35" s="89"/>
      <c r="D35" s="89"/>
      <c r="E35" s="51"/>
      <c r="F35" s="51"/>
      <c r="G35" s="51"/>
      <c r="H35" s="51"/>
      <c r="I35" s="51"/>
      <c r="J35" s="51"/>
    </row>
    <row r="36" spans="1:26" s="49" customFormat="1" x14ac:dyDescent="0.3">
      <c r="A36" s="515" t="s">
        <v>10</v>
      </c>
      <c r="B36" s="99"/>
      <c r="C36" s="90"/>
      <c r="D36" s="90"/>
      <c r="E36" s="51"/>
      <c r="F36" s="51"/>
      <c r="G36" s="51"/>
      <c r="H36" s="51"/>
      <c r="I36" s="51"/>
      <c r="J36" s="51"/>
    </row>
    <row r="37" spans="1:26" s="49" customFormat="1" x14ac:dyDescent="0.3">
      <c r="A37" s="100" t="s">
        <v>2</v>
      </c>
      <c r="B37" s="101" t="s">
        <v>11</v>
      </c>
      <c r="C37" s="89"/>
      <c r="D37" s="89"/>
      <c r="E37" s="51"/>
      <c r="F37" s="51"/>
      <c r="G37" s="51"/>
      <c r="H37" s="51"/>
      <c r="I37" s="51"/>
      <c r="J37" s="51"/>
    </row>
    <row r="38" spans="1:26" s="49" customFormat="1" x14ac:dyDescent="0.3">
      <c r="A38" s="52" t="s">
        <v>3</v>
      </c>
      <c r="B38" s="102">
        <v>0.8</v>
      </c>
      <c r="C38" s="103"/>
      <c r="D38" s="103"/>
      <c r="E38" s="51"/>
      <c r="F38" s="51"/>
      <c r="G38" s="51"/>
      <c r="H38" s="51"/>
      <c r="I38" s="51"/>
      <c r="J38" s="51"/>
    </row>
    <row r="39" spans="1:26" s="49" customFormat="1" ht="46.8" x14ac:dyDescent="0.3">
      <c r="A39" s="52" t="s">
        <v>4</v>
      </c>
      <c r="B39" s="104">
        <v>0.3</v>
      </c>
      <c r="C39" s="103"/>
      <c r="D39" s="103"/>
      <c r="E39" s="51"/>
      <c r="F39" s="51"/>
      <c r="G39" s="51"/>
      <c r="H39" s="51"/>
      <c r="I39" s="51"/>
      <c r="J39" s="51"/>
    </row>
    <row r="40" spans="1:26" s="49" customFormat="1" ht="31.2" x14ac:dyDescent="0.3">
      <c r="A40" s="52" t="s">
        <v>96</v>
      </c>
      <c r="B40" s="104">
        <v>0</v>
      </c>
      <c r="C40" s="103"/>
      <c r="D40" s="103"/>
      <c r="E40" s="51"/>
      <c r="F40" s="51"/>
      <c r="G40" s="51"/>
      <c r="H40" s="51"/>
      <c r="I40" s="51"/>
      <c r="J40" s="51"/>
    </row>
    <row r="41" spans="1:26" s="49" customFormat="1" x14ac:dyDescent="0.3">
      <c r="A41" s="52" t="s">
        <v>5</v>
      </c>
      <c r="B41" s="102">
        <v>0.5</v>
      </c>
      <c r="C41" s="103"/>
      <c r="D41" s="103"/>
      <c r="E41" s="51"/>
      <c r="F41" s="51"/>
      <c r="G41" s="51"/>
      <c r="H41" s="51"/>
      <c r="I41" s="51"/>
      <c r="J41" s="51"/>
    </row>
    <row r="42" spans="1:26" s="49" customFormat="1" x14ac:dyDescent="0.3">
      <c r="A42" s="52" t="s">
        <v>6</v>
      </c>
      <c r="B42" s="102">
        <v>0.1</v>
      </c>
      <c r="C42" s="103"/>
      <c r="D42" s="103"/>
      <c r="E42" s="51"/>
      <c r="F42" s="51"/>
      <c r="G42" s="51"/>
      <c r="H42" s="51"/>
      <c r="I42" s="51"/>
      <c r="J42" s="51"/>
    </row>
    <row r="43" spans="1:26" s="49" customFormat="1" x14ac:dyDescent="0.3">
      <c r="A43" s="52" t="s">
        <v>7</v>
      </c>
      <c r="B43" s="102">
        <v>0</v>
      </c>
      <c r="C43" s="103"/>
      <c r="D43" s="103"/>
      <c r="E43" s="51"/>
      <c r="F43" s="51"/>
      <c r="G43" s="51"/>
      <c r="H43" s="51"/>
      <c r="I43" s="51"/>
      <c r="J43" s="51"/>
    </row>
    <row r="44" spans="1:26" s="49" customFormat="1" x14ac:dyDescent="0.3">
      <c r="A44" s="52" t="s">
        <v>8</v>
      </c>
      <c r="B44" s="102">
        <v>0.5</v>
      </c>
      <c r="C44" s="103"/>
      <c r="D44" s="103"/>
      <c r="E44" s="51"/>
      <c r="F44" s="51"/>
      <c r="G44" s="51"/>
      <c r="H44" s="51"/>
      <c r="I44" s="51"/>
      <c r="J44" s="51"/>
    </row>
    <row r="45" spans="1:26" s="49" customFormat="1" ht="31.2" x14ac:dyDescent="0.3">
      <c r="A45" s="53" t="s">
        <v>99</v>
      </c>
      <c r="B45" s="105">
        <v>0.5</v>
      </c>
      <c r="C45" s="103"/>
      <c r="D45" s="103"/>
      <c r="E45" s="51"/>
      <c r="F45" s="51"/>
      <c r="G45" s="51"/>
      <c r="H45" s="51"/>
      <c r="I45" s="51"/>
      <c r="J45" s="51"/>
    </row>
    <row r="46" spans="1:26" s="49" customFormat="1" ht="47.4" thickBot="1" x14ac:dyDescent="0.35">
      <c r="A46" s="54" t="s">
        <v>9</v>
      </c>
      <c r="B46" s="106">
        <v>0.1</v>
      </c>
      <c r="C46" s="103"/>
      <c r="D46" s="103"/>
      <c r="E46" s="51"/>
      <c r="F46" s="51"/>
      <c r="G46" s="51"/>
      <c r="H46" s="51"/>
      <c r="I46" s="51"/>
      <c r="J46" s="51"/>
    </row>
    <row r="47" spans="1:26" s="49" customFormat="1" ht="16.2" thickBot="1" x14ac:dyDescent="0.35">
      <c r="A47" s="107"/>
      <c r="B47" s="108"/>
      <c r="C47" s="108"/>
      <c r="D47" s="108"/>
      <c r="E47" s="108"/>
      <c r="F47" s="108"/>
      <c r="G47" s="51"/>
      <c r="H47" s="51"/>
      <c r="I47" s="51"/>
      <c r="J47" s="51"/>
      <c r="K47" s="51"/>
      <c r="L47" s="51"/>
    </row>
    <row r="48" spans="1:26" s="49" customFormat="1" ht="45.75" customHeight="1" thickBot="1" x14ac:dyDescent="0.35">
      <c r="A48" s="673" t="s">
        <v>271</v>
      </c>
      <c r="B48" s="674"/>
      <c r="C48" s="674"/>
      <c r="D48" s="675"/>
      <c r="E48" s="125"/>
      <c r="F48" s="125"/>
      <c r="G48" s="125"/>
      <c r="H48" s="125"/>
      <c r="I48" s="51"/>
      <c r="J48" s="51"/>
      <c r="K48" s="51"/>
      <c r="L48" s="51"/>
      <c r="N48" s="51"/>
      <c r="O48" s="51"/>
      <c r="P48" s="51"/>
      <c r="Q48" s="51"/>
      <c r="R48" s="51"/>
      <c r="S48" s="51"/>
      <c r="T48" s="51"/>
      <c r="U48" s="51"/>
      <c r="V48" s="51"/>
      <c r="W48" s="51"/>
      <c r="X48" s="51"/>
      <c r="Y48" s="51"/>
      <c r="Z48" s="51"/>
    </row>
    <row r="49" spans="1:26" s="49" customFormat="1" ht="62.4" x14ac:dyDescent="0.3">
      <c r="A49" s="126" t="s">
        <v>57</v>
      </c>
      <c r="B49" s="127" t="s">
        <v>61</v>
      </c>
      <c r="C49" s="502" t="s">
        <v>174</v>
      </c>
      <c r="D49" s="148" t="s">
        <v>175</v>
      </c>
      <c r="F49" s="51"/>
      <c r="G49" s="51"/>
      <c r="H49" s="51"/>
      <c r="I49" s="51"/>
      <c r="J49" s="51"/>
      <c r="K49" s="51"/>
      <c r="L49" s="51"/>
      <c r="N49" s="51"/>
      <c r="O49" s="51"/>
      <c r="P49" s="51"/>
      <c r="Q49" s="51"/>
      <c r="R49" s="51"/>
      <c r="S49" s="51"/>
      <c r="T49" s="51"/>
      <c r="U49" s="51"/>
      <c r="V49" s="51"/>
      <c r="W49" s="51"/>
      <c r="X49" s="51"/>
      <c r="Y49" s="51"/>
      <c r="Z49" s="51"/>
    </row>
    <row r="50" spans="1:26" s="49" customFormat="1" x14ac:dyDescent="0.3">
      <c r="A50" s="676" t="s">
        <v>173</v>
      </c>
      <c r="B50" s="110" t="s">
        <v>58</v>
      </c>
      <c r="C50" s="318">
        <f>'Urban_degree of utilization'!$Z$36</f>
        <v>0.1082280701754386</v>
      </c>
      <c r="D50" s="319">
        <f>'Urban_degree of utilization'!$S$36</f>
        <v>0.19900000000000001</v>
      </c>
      <c r="F50" s="51"/>
      <c r="G50" s="51"/>
      <c r="H50" s="51"/>
      <c r="I50" s="51"/>
      <c r="J50" s="51"/>
      <c r="K50" s="51"/>
      <c r="L50" s="51"/>
      <c r="N50" s="51"/>
      <c r="O50" s="51"/>
      <c r="P50" s="51"/>
      <c r="Q50" s="51"/>
      <c r="R50" s="51"/>
      <c r="S50" s="51"/>
      <c r="T50" s="51"/>
      <c r="U50" s="51"/>
      <c r="V50" s="51"/>
      <c r="W50" s="51"/>
      <c r="X50" s="51"/>
      <c r="Y50" s="51"/>
      <c r="Z50" s="51"/>
    </row>
    <row r="51" spans="1:26" s="49" customFormat="1" x14ac:dyDescent="0.3">
      <c r="A51" s="676"/>
      <c r="B51" s="110" t="s">
        <v>59</v>
      </c>
      <c r="C51" s="318">
        <f>'Urban_degree of utilization'!$AB$36</f>
        <v>0.20499999999999999</v>
      </c>
      <c r="D51" s="319">
        <f>'Urban_degree of utilization'!$Q$36</f>
        <v>6.8000000000000005E-2</v>
      </c>
      <c r="F51" s="51"/>
      <c r="G51" s="51"/>
      <c r="H51" s="51"/>
      <c r="I51" s="51"/>
      <c r="J51" s="51"/>
      <c r="K51" s="51"/>
      <c r="L51" s="51"/>
      <c r="N51" s="51"/>
      <c r="O51" s="51"/>
      <c r="P51" s="51"/>
      <c r="Q51" s="51"/>
      <c r="R51" s="51"/>
      <c r="S51" s="51"/>
      <c r="T51" s="51"/>
      <c r="U51" s="51"/>
      <c r="V51" s="51"/>
      <c r="W51" s="51"/>
      <c r="X51" s="51"/>
      <c r="Y51" s="51"/>
      <c r="Z51" s="51"/>
    </row>
    <row r="52" spans="1:26" s="49" customFormat="1" x14ac:dyDescent="0.3">
      <c r="A52" s="676"/>
      <c r="B52" s="110" t="s">
        <v>98</v>
      </c>
      <c r="C52" s="318">
        <f>'Urban_degree of utilization'!$AD$36</f>
        <v>1.6363636363636365E-2</v>
      </c>
      <c r="D52" s="319">
        <f>'Urban_degree of utilization'!$R$36</f>
        <v>8.0000000000000002E-3</v>
      </c>
      <c r="F52" s="51"/>
      <c r="G52" s="51"/>
      <c r="H52" s="51"/>
      <c r="I52" s="51"/>
      <c r="J52" s="51"/>
      <c r="K52" s="51"/>
      <c r="L52" s="51"/>
      <c r="N52" s="51"/>
      <c r="O52" s="51"/>
      <c r="P52" s="51"/>
      <c r="Q52" s="51"/>
      <c r="R52" s="51"/>
      <c r="S52" s="51"/>
      <c r="T52" s="51"/>
      <c r="U52" s="51"/>
      <c r="V52" s="51"/>
      <c r="W52" s="51"/>
      <c r="X52" s="51"/>
      <c r="Y52" s="51"/>
      <c r="Z52" s="51"/>
    </row>
    <row r="53" spans="1:26" s="49" customFormat="1" x14ac:dyDescent="0.3">
      <c r="A53" s="676"/>
      <c r="B53" s="110" t="s">
        <v>60</v>
      </c>
      <c r="C53" s="318">
        <f>'Urban_degree of utilization'!$Y$36</f>
        <v>0.34643859649122805</v>
      </c>
      <c r="D53" s="319">
        <f>'Urban_degree of utilization'!$P$36</f>
        <v>0.63700000000000001</v>
      </c>
      <c r="F53" s="51"/>
      <c r="G53" s="51"/>
      <c r="H53" s="51"/>
      <c r="I53" s="51"/>
      <c r="J53" s="51"/>
      <c r="K53" s="51"/>
      <c r="L53" s="51"/>
      <c r="N53" s="51"/>
      <c r="O53" s="51"/>
      <c r="P53" s="51"/>
      <c r="Q53" s="51"/>
      <c r="R53" s="51"/>
      <c r="S53" s="51"/>
      <c r="T53" s="51"/>
      <c r="U53" s="51"/>
      <c r="V53" s="51"/>
      <c r="W53" s="51"/>
      <c r="X53" s="51"/>
      <c r="Y53" s="51"/>
      <c r="Z53" s="51"/>
    </row>
    <row r="54" spans="1:26" s="49" customFormat="1" ht="15.75" customHeight="1" thickBot="1" x14ac:dyDescent="0.35">
      <c r="A54" s="677"/>
      <c r="B54" s="149" t="s">
        <v>134</v>
      </c>
      <c r="C54" s="320">
        <f>'Urban_degree of utilization'!$AF$36</f>
        <v>0.32396969696969713</v>
      </c>
      <c r="D54" s="321">
        <f>'Urban_degree of utilization'!$T$36</f>
        <v>8.7999999999999967E-2</v>
      </c>
      <c r="F54" s="51"/>
      <c r="G54" s="51"/>
      <c r="H54" s="51"/>
      <c r="I54" s="51"/>
      <c r="J54" s="51"/>
      <c r="K54" s="51"/>
      <c r="L54" s="51"/>
      <c r="N54" s="51"/>
      <c r="O54" s="51"/>
      <c r="P54" s="51"/>
      <c r="Q54" s="51"/>
      <c r="R54" s="51"/>
      <c r="S54" s="51"/>
      <c r="T54" s="51"/>
      <c r="U54" s="51"/>
      <c r="V54" s="51"/>
      <c r="W54" s="51"/>
      <c r="X54" s="51"/>
      <c r="Y54" s="51"/>
      <c r="Z54" s="51"/>
    </row>
    <row r="55" spans="1:26" s="49" customFormat="1" x14ac:dyDescent="0.3">
      <c r="A55" s="507"/>
      <c r="B55" s="110"/>
      <c r="C55" s="132"/>
      <c r="F55" s="51"/>
      <c r="G55" s="51"/>
      <c r="H55" s="51"/>
      <c r="I55" s="51"/>
      <c r="J55" s="51"/>
      <c r="K55" s="51"/>
      <c r="L55" s="51"/>
      <c r="N55" s="51"/>
      <c r="O55" s="51"/>
      <c r="P55" s="51"/>
      <c r="Q55" s="51"/>
      <c r="R55" s="51"/>
      <c r="S55" s="51"/>
      <c r="T55" s="51"/>
      <c r="U55" s="51"/>
      <c r="V55" s="51"/>
      <c r="W55" s="51"/>
      <c r="X55" s="51"/>
      <c r="Y55" s="51"/>
      <c r="Z55" s="51"/>
    </row>
    <row r="56" spans="1:26" s="49" customFormat="1" ht="16.2" thickBot="1" x14ac:dyDescent="0.35">
      <c r="A56" s="110"/>
      <c r="B56" s="132"/>
      <c r="D56" s="134"/>
      <c r="F56" s="110"/>
      <c r="G56" s="111"/>
      <c r="H56" s="112"/>
      <c r="I56" s="51"/>
      <c r="J56" s="51"/>
      <c r="K56" s="51"/>
      <c r="L56" s="51"/>
    </row>
    <row r="57" spans="1:26" s="49" customFormat="1" ht="48" customHeight="1" x14ac:dyDescent="0.3">
      <c r="A57" s="143" t="s">
        <v>272</v>
      </c>
      <c r="B57" s="502" t="s">
        <v>107</v>
      </c>
      <c r="C57" s="144" t="s">
        <v>108</v>
      </c>
      <c r="D57" s="134"/>
      <c r="F57" s="110"/>
      <c r="G57" s="111"/>
      <c r="H57" s="112"/>
      <c r="I57" s="51"/>
      <c r="J57" s="51"/>
      <c r="K57" s="51"/>
      <c r="L57" s="51"/>
    </row>
    <row r="58" spans="1:26" s="49" customFormat="1" ht="16.2" thickBot="1" x14ac:dyDescent="0.35">
      <c r="A58" s="142" t="s">
        <v>109</v>
      </c>
      <c r="B58" s="322">
        <f>Population!$E$32</f>
        <v>0.33919747687497337</v>
      </c>
      <c r="C58" s="323">
        <f>Population!$C$32</f>
        <v>0.37483398717198341</v>
      </c>
      <c r="D58" s="134"/>
      <c r="F58" s="110"/>
      <c r="G58" s="111"/>
      <c r="H58" s="112"/>
      <c r="I58" s="51"/>
      <c r="J58" s="51"/>
      <c r="K58" s="51"/>
      <c r="L58" s="51"/>
    </row>
    <row r="59" spans="1:26" s="49" customFormat="1" x14ac:dyDescent="0.3">
      <c r="A59" s="133"/>
      <c r="B59" s="133"/>
      <c r="C59" s="133"/>
      <c r="E59" s="110"/>
      <c r="F59" s="111"/>
      <c r="G59" s="112"/>
      <c r="H59" s="51"/>
      <c r="I59" s="51"/>
      <c r="J59" s="51"/>
      <c r="K59" s="51"/>
    </row>
    <row r="60" spans="1:26" s="49" customFormat="1" ht="16.2" thickBot="1" x14ac:dyDescent="0.35">
      <c r="A60" s="109"/>
      <c r="B60" s="133"/>
      <c r="C60" s="133"/>
      <c r="D60" s="133"/>
      <c r="E60" s="133"/>
      <c r="F60" s="133"/>
      <c r="G60" s="133"/>
      <c r="H60" s="133"/>
      <c r="I60" s="133"/>
      <c r="J60" s="133"/>
      <c r="K60" s="133"/>
      <c r="L60" s="133"/>
      <c r="M60" s="133"/>
      <c r="N60" s="133"/>
      <c r="O60" s="133"/>
      <c r="P60" s="133"/>
      <c r="Q60" s="133"/>
      <c r="R60" s="133"/>
      <c r="S60" s="133"/>
      <c r="U60" s="482"/>
      <c r="V60" s="482"/>
      <c r="W60" s="482"/>
    </row>
    <row r="61" spans="1:26" s="49" customFormat="1" ht="16.2" thickBot="1" x14ac:dyDescent="0.35">
      <c r="A61" s="678" t="s">
        <v>65</v>
      </c>
      <c r="B61" s="679"/>
      <c r="C61" s="508"/>
      <c r="D61" s="508"/>
      <c r="E61" s="508"/>
      <c r="F61" s="396"/>
      <c r="G61" s="396"/>
      <c r="H61" s="397"/>
      <c r="I61" s="396"/>
      <c r="J61" s="396"/>
      <c r="K61" s="396"/>
      <c r="L61" s="396"/>
      <c r="M61" s="397"/>
      <c r="N61" s="397"/>
      <c r="O61" s="398"/>
      <c r="P61" s="398"/>
      <c r="Q61" s="398"/>
      <c r="R61" s="398"/>
      <c r="S61" s="397"/>
      <c r="T61" s="475"/>
      <c r="U61" s="483"/>
      <c r="V61" s="483"/>
      <c r="W61" s="484"/>
    </row>
    <row r="62" spans="1:26" s="49" customFormat="1" ht="108" customHeight="1" x14ac:dyDescent="0.3">
      <c r="A62" s="680" t="s">
        <v>13</v>
      </c>
      <c r="B62" s="669" t="s">
        <v>110</v>
      </c>
      <c r="C62" s="669" t="s">
        <v>111</v>
      </c>
      <c r="D62" s="669" t="s">
        <v>14</v>
      </c>
      <c r="E62" s="657" t="s">
        <v>104</v>
      </c>
      <c r="F62" s="658"/>
      <c r="G62" s="669" t="s">
        <v>178</v>
      </c>
      <c r="H62" s="669"/>
      <c r="I62" s="669" t="s">
        <v>103</v>
      </c>
      <c r="J62" s="650" t="s">
        <v>62</v>
      </c>
      <c r="K62" s="651"/>
      <c r="L62" s="651"/>
      <c r="M62" s="651"/>
      <c r="N62" s="651"/>
      <c r="O62" s="651"/>
      <c r="P62" s="651"/>
      <c r="Q62" s="651"/>
      <c r="R62" s="651"/>
      <c r="S62" s="651"/>
      <c r="T62" s="651"/>
      <c r="U62" s="651"/>
      <c r="V62" s="651"/>
      <c r="W62" s="652"/>
    </row>
    <row r="63" spans="1:26" s="49" customFormat="1" x14ac:dyDescent="0.3">
      <c r="A63" s="668"/>
      <c r="B63" s="656"/>
      <c r="C63" s="656"/>
      <c r="D63" s="656"/>
      <c r="E63" s="659"/>
      <c r="F63" s="660"/>
      <c r="G63" s="656"/>
      <c r="H63" s="656"/>
      <c r="I63" s="656"/>
      <c r="J63" s="501">
        <v>2005</v>
      </c>
      <c r="K63" s="501">
        <v>2006</v>
      </c>
      <c r="L63" s="501">
        <v>2007</v>
      </c>
      <c r="M63" s="501">
        <v>2008</v>
      </c>
      <c r="N63" s="501">
        <v>2009</v>
      </c>
      <c r="O63" s="501">
        <v>2010</v>
      </c>
      <c r="P63" s="501">
        <v>2011</v>
      </c>
      <c r="Q63" s="501">
        <v>2012</v>
      </c>
      <c r="R63" s="501">
        <v>2013</v>
      </c>
      <c r="S63" s="501">
        <v>2014</v>
      </c>
      <c r="T63" s="513">
        <v>2015</v>
      </c>
      <c r="U63" s="513">
        <v>2016</v>
      </c>
      <c r="V63" s="513">
        <v>2017</v>
      </c>
      <c r="W63" s="452">
        <v>2018</v>
      </c>
    </row>
    <row r="64" spans="1:26" s="45" customFormat="1" x14ac:dyDescent="0.3">
      <c r="A64" s="663" t="s">
        <v>109</v>
      </c>
      <c r="B64" s="661">
        <f>B58</f>
        <v>0.33919747687497337</v>
      </c>
      <c r="C64" s="666">
        <f>C58</f>
        <v>0.37483398717198341</v>
      </c>
      <c r="D64" s="153" t="s">
        <v>15</v>
      </c>
      <c r="E64" s="661">
        <f>C50</f>
        <v>0.1082280701754386</v>
      </c>
      <c r="F64" s="661"/>
      <c r="G64" s="670">
        <f>D50</f>
        <v>0.19900000000000001</v>
      </c>
      <c r="H64" s="670"/>
      <c r="I64" s="154">
        <f>B44*A31</f>
        <v>0.3</v>
      </c>
      <c r="J64" s="155">
        <f t="shared" ref="J64:O64" si="2">($B$64*$E64*$I64)*(C27-$A$34)</f>
        <v>3168211.4082714082</v>
      </c>
      <c r="K64" s="155">
        <f t="shared" si="2"/>
        <v>3209911.7625746718</v>
      </c>
      <c r="L64" s="155">
        <f t="shared" si="2"/>
        <v>3251612.1168779344</v>
      </c>
      <c r="M64" s="155">
        <f t="shared" si="2"/>
        <v>3293312.471181198</v>
      </c>
      <c r="N64" s="155">
        <f t="shared" si="2"/>
        <v>3335012.8254844612</v>
      </c>
      <c r="O64" s="155">
        <f t="shared" si="2"/>
        <v>3376713.1797877247</v>
      </c>
      <c r="P64" s="155">
        <f>($C$64*$G64*$I64)*(I27-$A$34)</f>
        <v>3857841.1295165508</v>
      </c>
      <c r="Q64" s="155">
        <f>($C$64*$G64*$I64)*(J27-$A$34)</f>
        <v>3911440.3853415824</v>
      </c>
      <c r="R64" s="155">
        <f>($C$64*$G64*$I64)*(K27-$A$34)</f>
        <v>3965039.6411666134</v>
      </c>
      <c r="S64" s="155">
        <f>($C$64*$G64*$I64)*(L27-$A$34)</f>
        <v>4018638.8969916459</v>
      </c>
      <c r="T64" s="462">
        <f>($C$64*$G64*$I64)*(M27-$A$34)</f>
        <v>4072238.1528166765</v>
      </c>
      <c r="U64" s="462">
        <f t="shared" ref="U64:W64" si="3">($C$64*$G64*$I64)*(N27-$A$34)</f>
        <v>4126582.0946276132</v>
      </c>
      <c r="V64" s="462">
        <f t="shared" si="3"/>
        <v>4181670.722424455</v>
      </c>
      <c r="W64" s="156">
        <f t="shared" si="3"/>
        <v>4237504.0362071991</v>
      </c>
    </row>
    <row r="65" spans="1:23" s="45" customFormat="1" x14ac:dyDescent="0.3">
      <c r="A65" s="663"/>
      <c r="B65" s="661"/>
      <c r="C65" s="666"/>
      <c r="D65" s="153" t="s">
        <v>16</v>
      </c>
      <c r="E65" s="662">
        <f t="shared" ref="E65:E66" si="4">C51</f>
        <v>0.20499999999999999</v>
      </c>
      <c r="F65" s="662"/>
      <c r="G65" s="662">
        <f>D51</f>
        <v>6.8000000000000005E-2</v>
      </c>
      <c r="H65" s="662"/>
      <c r="I65" s="154">
        <f>B46*A31</f>
        <v>0.06</v>
      </c>
      <c r="J65" s="155">
        <f t="shared" ref="J65:O65" si="5">($B$64*$E$65*$I$65)*(C27-$A$34)</f>
        <v>1200212.3619922644</v>
      </c>
      <c r="K65" s="155">
        <f t="shared" si="5"/>
        <v>1216009.6918685373</v>
      </c>
      <c r="L65" s="155">
        <f t="shared" si="5"/>
        <v>1231807.0217448098</v>
      </c>
      <c r="M65" s="155">
        <f t="shared" si="5"/>
        <v>1247604.3516210828</v>
      </c>
      <c r="N65" s="155">
        <f t="shared" si="5"/>
        <v>1263401.6814973552</v>
      </c>
      <c r="O65" s="155">
        <f t="shared" si="5"/>
        <v>1279199.0113736279</v>
      </c>
      <c r="P65" s="155">
        <f>($C$64*$G$65*$I$65)*(I27-$A$34)</f>
        <v>263651.45407751302</v>
      </c>
      <c r="Q65" s="155">
        <f>($C$64*$G$65*$I$65)*(J27-$A$34)</f>
        <v>267314.51879721368</v>
      </c>
      <c r="R65" s="155">
        <f>($C$64*$G$65*$I$65)*(K27-$A$34)</f>
        <v>270977.58351691428</v>
      </c>
      <c r="S65" s="155">
        <f>($C$64*$G$65*$I$65)*(L27-$A$34)</f>
        <v>274640.648236615</v>
      </c>
      <c r="T65" s="462">
        <f>($C$64*$G$65*$I$65)*(M27-$A$34)</f>
        <v>278303.7129563156</v>
      </c>
      <c r="U65" s="462">
        <f t="shared" ref="U65:W65" si="6">($C$64*$G$65*$I$65)*(N27-$A$34)</f>
        <v>282017.67078862083</v>
      </c>
      <c r="V65" s="462">
        <f t="shared" si="6"/>
        <v>285782.52173353056</v>
      </c>
      <c r="W65" s="156">
        <f t="shared" si="6"/>
        <v>289598.2657910448</v>
      </c>
    </row>
    <row r="66" spans="1:23" s="45" customFormat="1" x14ac:dyDescent="0.3">
      <c r="A66" s="663"/>
      <c r="B66" s="661"/>
      <c r="C66" s="666"/>
      <c r="D66" s="153" t="s">
        <v>176</v>
      </c>
      <c r="E66" s="662">
        <f t="shared" si="4"/>
        <v>1.6363636363636365E-2</v>
      </c>
      <c r="F66" s="662"/>
      <c r="G66" s="661">
        <f>D52</f>
        <v>8.0000000000000002E-3</v>
      </c>
      <c r="H66" s="661"/>
      <c r="I66" s="154">
        <f>B45*A31</f>
        <v>0.3</v>
      </c>
      <c r="J66" s="155">
        <f t="shared" ref="J66:O66" si="7">($B$64*$E$66*$I$66)*(C27-$A$34)</f>
        <v>479020.45489713445</v>
      </c>
      <c r="K66" s="155">
        <f t="shared" si="7"/>
        <v>485325.37591205485</v>
      </c>
      <c r="L66" s="155">
        <f t="shared" si="7"/>
        <v>491630.29692697519</v>
      </c>
      <c r="M66" s="155">
        <f t="shared" si="7"/>
        <v>497935.21794189559</v>
      </c>
      <c r="N66" s="155">
        <f t="shared" si="7"/>
        <v>504240.13895681594</v>
      </c>
      <c r="O66" s="155">
        <f t="shared" si="7"/>
        <v>510545.05997173634</v>
      </c>
      <c r="P66" s="155">
        <f>($C$64*$G$66*$I$66)*(I27-$A$34)</f>
        <v>155089.09063383119</v>
      </c>
      <c r="Q66" s="155">
        <f>($C$64*$G$66*$I$66)*(J27-$A$34)</f>
        <v>157243.83458659626</v>
      </c>
      <c r="R66" s="155">
        <f>($C$64*$G$66*$I$66)*(K27-$A$34)</f>
        <v>159398.57853936136</v>
      </c>
      <c r="S66" s="155">
        <f>($C$64*$G$66*$I$66)*(L27-$A$34)</f>
        <v>161553.32249212646</v>
      </c>
      <c r="T66" s="462">
        <f>($C$64*$G$66*$I$66)*(M27-$A$34)</f>
        <v>163708.06644489153</v>
      </c>
      <c r="U66" s="462">
        <f t="shared" ref="U66:W66" si="8">($C$64*$G$66*$I$66)*(N27-$A$34)</f>
        <v>165892.74752271813</v>
      </c>
      <c r="V66" s="462">
        <f t="shared" si="8"/>
        <v>168107.36572560621</v>
      </c>
      <c r="W66" s="156">
        <f t="shared" si="8"/>
        <v>170351.92105355576</v>
      </c>
    </row>
    <row r="67" spans="1:23" s="45" customFormat="1" x14ac:dyDescent="0.3">
      <c r="A67" s="663"/>
      <c r="B67" s="661"/>
      <c r="C67" s="666"/>
      <c r="D67" s="153" t="s">
        <v>177</v>
      </c>
      <c r="E67" s="662">
        <f>C54</f>
        <v>0.32396969696969713</v>
      </c>
      <c r="F67" s="662"/>
      <c r="G67" s="661">
        <f>D54</f>
        <v>8.7999999999999967E-2</v>
      </c>
      <c r="H67" s="661"/>
      <c r="I67" s="154">
        <f>B42*A31</f>
        <v>0.06</v>
      </c>
      <c r="J67" s="155">
        <f t="shared" ref="J67:O67" si="9">($B$64*$E$67*$I$67)*(C27-$A$34)</f>
        <v>1896743.5864093581</v>
      </c>
      <c r="K67" s="155">
        <f t="shared" si="9"/>
        <v>1921708.7384725115</v>
      </c>
      <c r="L67" s="155">
        <f t="shared" si="9"/>
        <v>1946673.8905356645</v>
      </c>
      <c r="M67" s="155">
        <f t="shared" si="9"/>
        <v>1971639.042598818</v>
      </c>
      <c r="N67" s="155">
        <f t="shared" si="9"/>
        <v>1996604.1946619709</v>
      </c>
      <c r="O67" s="155">
        <f t="shared" si="9"/>
        <v>2021569.3467251244</v>
      </c>
      <c r="P67" s="155">
        <f>($C$64*$G$67*$I$67)*(I27-$A$34)</f>
        <v>341195.99939442851</v>
      </c>
      <c r="Q67" s="155">
        <f>($C$64*$G$67*$I$67)*(J27-$A$34)</f>
        <v>345936.43609051168</v>
      </c>
      <c r="R67" s="155">
        <f>($C$64*$G$67*$I$67)*(K27-$A$34)</f>
        <v>350676.87278659485</v>
      </c>
      <c r="S67" s="155">
        <f>($C$64*$G$67*$I$67)*(L27-$A$34)</f>
        <v>355417.30948267813</v>
      </c>
      <c r="T67" s="462">
        <f>($C$64*$G$67*$I$67)*(M27-$A$34)</f>
        <v>360157.74617876124</v>
      </c>
      <c r="U67" s="462">
        <f t="shared" ref="U67:W67" si="10">($C$64*$G$67*$I$67)*(N27-$A$34)</f>
        <v>364964.04454997974</v>
      </c>
      <c r="V67" s="462">
        <f t="shared" si="10"/>
        <v>369836.20459633355</v>
      </c>
      <c r="W67" s="156">
        <f t="shared" si="10"/>
        <v>374774.22631782253</v>
      </c>
    </row>
    <row r="68" spans="1:23" s="49" customFormat="1" ht="108" customHeight="1" x14ac:dyDescent="0.3">
      <c r="A68" s="668" t="s">
        <v>13</v>
      </c>
      <c r="B68" s="656" t="s">
        <v>110</v>
      </c>
      <c r="C68" s="656" t="s">
        <v>111</v>
      </c>
      <c r="D68" s="656" t="s">
        <v>14</v>
      </c>
      <c r="E68" s="656" t="s">
        <v>205</v>
      </c>
      <c r="F68" s="656" t="s">
        <v>206</v>
      </c>
      <c r="G68" s="656" t="s">
        <v>436</v>
      </c>
      <c r="H68" s="656" t="s">
        <v>437</v>
      </c>
      <c r="I68" s="656" t="s">
        <v>103</v>
      </c>
      <c r="J68" s="653" t="s">
        <v>62</v>
      </c>
      <c r="K68" s="654"/>
      <c r="L68" s="654"/>
      <c r="M68" s="654"/>
      <c r="N68" s="654"/>
      <c r="O68" s="654"/>
      <c r="P68" s="654"/>
      <c r="Q68" s="654"/>
      <c r="R68" s="654"/>
      <c r="S68" s="654"/>
      <c r="T68" s="654"/>
      <c r="U68" s="654"/>
      <c r="V68" s="654"/>
      <c r="W68" s="655"/>
    </row>
    <row r="69" spans="1:23" s="49" customFormat="1" x14ac:dyDescent="0.3">
      <c r="A69" s="668"/>
      <c r="B69" s="656"/>
      <c r="C69" s="656"/>
      <c r="D69" s="656"/>
      <c r="E69" s="656"/>
      <c r="F69" s="656"/>
      <c r="G69" s="656"/>
      <c r="H69" s="656"/>
      <c r="I69" s="656"/>
      <c r="J69" s="501">
        <v>2005</v>
      </c>
      <c r="K69" s="501">
        <v>2006</v>
      </c>
      <c r="L69" s="501">
        <v>2007</v>
      </c>
      <c r="M69" s="501">
        <v>2008</v>
      </c>
      <c r="N69" s="501">
        <v>2009</v>
      </c>
      <c r="O69" s="501">
        <v>2010</v>
      </c>
      <c r="P69" s="501">
        <v>2011</v>
      </c>
      <c r="Q69" s="501">
        <v>2012</v>
      </c>
      <c r="R69" s="501">
        <v>2013</v>
      </c>
      <c r="S69" s="501">
        <v>2014</v>
      </c>
      <c r="T69" s="513">
        <v>2015</v>
      </c>
      <c r="U69" s="513">
        <v>2016</v>
      </c>
      <c r="V69" s="513">
        <v>2017</v>
      </c>
      <c r="W69" s="452">
        <v>2018</v>
      </c>
    </row>
    <row r="70" spans="1:23" s="45" customFormat="1" ht="31.2" x14ac:dyDescent="0.3">
      <c r="A70" s="663" t="s">
        <v>109</v>
      </c>
      <c r="B70" s="661">
        <f>B58</f>
        <v>0.33919747687497337</v>
      </c>
      <c r="C70" s="666">
        <f>C58</f>
        <v>0.37483398717198341</v>
      </c>
      <c r="D70" s="153" t="s">
        <v>63</v>
      </c>
      <c r="E70" s="167">
        <f>C53*'STP status'!E33</f>
        <v>0.34643859649122805</v>
      </c>
      <c r="F70" s="490">
        <f>C53*'STP status'!K33</f>
        <v>3.792919749058662E-3</v>
      </c>
      <c r="G70" s="158">
        <f>D53*'STP status'!K33</f>
        <v>6.9740782482691534E-3</v>
      </c>
      <c r="H70" s="157">
        <f>D53*'STP status'!N33</f>
        <v>1.1913965087281795E-3</v>
      </c>
      <c r="I70" s="154">
        <f>B41*A31</f>
        <v>0.3</v>
      </c>
      <c r="J70" s="155">
        <f>($B$70*$E$70*$I$70)*(C23-$A$34)</f>
        <v>6719707.9171205154</v>
      </c>
      <c r="K70" s="155">
        <f>($B$70*$E$70*$I$70)*(D23-$A$34)</f>
        <v>6808153.4672586173</v>
      </c>
      <c r="L70" s="155">
        <f>($B$70*$E$70*$I$70)*(E23-$A$34)</f>
        <v>6896599.0173967145</v>
      </c>
      <c r="M70" s="155">
        <f>($B$70*$F$70*$I$70)*(F23-$A$34)</f>
        <v>76474.48568545554</v>
      </c>
      <c r="N70" s="155">
        <f t="shared" ref="N70:O70" si="11">($B$70*$F$70*$I$70)*(G23-$A$34)</f>
        <v>77442.815649936398</v>
      </c>
      <c r="O70" s="155">
        <f t="shared" si="11"/>
        <v>78411.145614417299</v>
      </c>
      <c r="P70" s="155">
        <f>($C$70*$G$70*$I$70)*(I23-$A$34)</f>
        <v>296565.68521895545</v>
      </c>
      <c r="Q70" s="155">
        <f>($C$70*$G$70*$I$70)*(J23-$A$34)</f>
        <v>300686.04671060882</v>
      </c>
      <c r="R70" s="155">
        <f>($C$70*$G$70*$I$70)*(K23-$A$34)</f>
        <v>304806.40820226219</v>
      </c>
      <c r="S70" s="155">
        <f>($C$70*$G$70*$I$70)*(L23-$A$34)</f>
        <v>308926.76969391562</v>
      </c>
      <c r="T70" s="462">
        <f>($C$70*$G$70*$I$70)*(M23-$A$34)</f>
        <v>313047.13118556899</v>
      </c>
      <c r="U70" s="462">
        <f>($C$70*$H$70*$I$70)*(N23-$A$34)</f>
        <v>54192.171841143703</v>
      </c>
      <c r="V70" s="462">
        <f t="shared" ref="V70:W70" si="12">($C$70*$H$70*$I$70)*(O23-$A$34)</f>
        <v>54915.621009390197</v>
      </c>
      <c r="W70" s="156">
        <f t="shared" si="12"/>
        <v>55648.849736116412</v>
      </c>
    </row>
    <row r="71" spans="1:23" s="45" customFormat="1" ht="31.2" x14ac:dyDescent="0.3">
      <c r="A71" s="663"/>
      <c r="B71" s="661"/>
      <c r="C71" s="666"/>
      <c r="D71" s="153" t="s">
        <v>64</v>
      </c>
      <c r="E71" s="165">
        <f>(C53-E70)*'STP status'!D33</f>
        <v>0</v>
      </c>
      <c r="F71" s="477">
        <f>(C53-F70)*'STP status'!J33</f>
        <v>0.18629929355670613</v>
      </c>
      <c r="G71" s="479">
        <f>(D53-G70)*'STP status'!J33</f>
        <v>0.34255031395910485</v>
      </c>
      <c r="H71" s="479">
        <f>(D53-H70)*'STP status'!M33</f>
        <v>0.19846669006617318</v>
      </c>
      <c r="I71" s="154">
        <f>B38*A31</f>
        <v>0.48</v>
      </c>
      <c r="J71" s="155">
        <f>($B$70*$E$71*$I$71)*(C23-$A$34)</f>
        <v>0</v>
      </c>
      <c r="K71" s="155">
        <f>($B$70*$E$71*$I$71)*(D23-$A$34)</f>
        <v>0</v>
      </c>
      <c r="L71" s="155">
        <f>($B$70*$E$71*$I$71)*(E23-$A$34)</f>
        <v>0</v>
      </c>
      <c r="M71" s="155">
        <f>($B$70*$F$71*$I$71)*(F23-$A$34)</f>
        <v>6009994.8750452539</v>
      </c>
      <c r="N71" s="155">
        <f t="shared" ref="N71:O71" si="13">($B$70*$F$71*$I$71)*(G23-$A$34)</f>
        <v>6086094.2181362202</v>
      </c>
      <c r="O71" s="155">
        <f t="shared" si="13"/>
        <v>6162193.5612271903</v>
      </c>
      <c r="P71" s="155">
        <f>($C$70*$G$71*$I$71)*(I23-$A$34)</f>
        <v>23306573.850148655</v>
      </c>
      <c r="Q71" s="155">
        <f>($C$70*$G$71*$I$71)*(J23-$A$34)</f>
        <v>23630385.788551535</v>
      </c>
      <c r="R71" s="155">
        <f>($C$70*$G$71*$I$71)*(K23-$A$34)</f>
        <v>23954197.726954412</v>
      </c>
      <c r="S71" s="155">
        <f>($C$70*$G$71*$I$71)*(L23-$A$34)</f>
        <v>24278009.665357295</v>
      </c>
      <c r="T71" s="462">
        <f>($C$70*$G$71*$I$71)*(M23-$A$34)</f>
        <v>24601821.603760172</v>
      </c>
      <c r="U71" s="462">
        <f>($C$70*$H$71*$I$71)*(N23-$A$34)</f>
        <v>14444012.073583035</v>
      </c>
      <c r="V71" s="462">
        <f t="shared" ref="V71:W71" si="14">($C$70*$H$71*$I$71)*(O23-$A$34)</f>
        <v>14636835.283389188</v>
      </c>
      <c r="W71" s="156">
        <f t="shared" si="14"/>
        <v>14832265.07004872</v>
      </c>
    </row>
    <row r="72" spans="1:23" s="45" customFormat="1" ht="31.8" thickBot="1" x14ac:dyDescent="0.35">
      <c r="A72" s="664"/>
      <c r="B72" s="665"/>
      <c r="C72" s="667"/>
      <c r="D72" s="159" t="s">
        <v>105</v>
      </c>
      <c r="E72" s="164">
        <f>(C53-E70)*'STP status'!C33</f>
        <v>0</v>
      </c>
      <c r="F72" s="478">
        <f>(C53-F70)*'STP status'!I33</f>
        <v>0.15634638318546329</v>
      </c>
      <c r="G72" s="480">
        <f>(D53-G70)*'STP status'!I33</f>
        <v>0.28747560779262604</v>
      </c>
      <c r="H72" s="481">
        <f>(D53-H70)*'STP status'!L33</f>
        <v>0.43734191342509876</v>
      </c>
      <c r="I72" s="160">
        <f>B39*A31</f>
        <v>0.18</v>
      </c>
      <c r="J72" s="161">
        <f>($B$70*$E$72*$I$72)*(C23-$A$34)</f>
        <v>0</v>
      </c>
      <c r="K72" s="161">
        <f>($B$70*$E$72*$I$72)*(D23-$A$34)</f>
        <v>0</v>
      </c>
      <c r="L72" s="161">
        <f>($B$70*$E$72*$I$72)*(E23-$A$34)</f>
        <v>0</v>
      </c>
      <c r="M72" s="161">
        <f>($B$70*$F$72*$I$72)*(F23-$A$34)</f>
        <v>1891393.9709676474</v>
      </c>
      <c r="N72" s="161">
        <f t="shared" ref="N72:O72" si="15">($B$70*$F$72*$I$72)*(G23-$A$34)</f>
        <v>1915343.049412705</v>
      </c>
      <c r="O72" s="161">
        <f t="shared" si="15"/>
        <v>1939292.1278577636</v>
      </c>
      <c r="P72" s="161">
        <f>($C$70*$G$72*$I$72)*(I23-$A$34)</f>
        <v>7334767.1970770983</v>
      </c>
      <c r="Q72" s="161">
        <f>($C$70*$G$72*$I$72)*(J23-$A$34)</f>
        <v>7436673.4317339025</v>
      </c>
      <c r="R72" s="161">
        <f>($C$70*$G$72*$I$72)*(K23-$A$34)</f>
        <v>7538579.6663907068</v>
      </c>
      <c r="S72" s="161">
        <f>($C$70*$G$72*$I$72)*(L23-$A$34)</f>
        <v>7640485.901047512</v>
      </c>
      <c r="T72" s="463">
        <f>($C$70*$G$72*$I$72)*(M23-$A$34)</f>
        <v>7742392.1357043162</v>
      </c>
      <c r="U72" s="463">
        <f>($C$70*$H$72*$I$72)*(N23-$A$34)</f>
        <v>11935828.895940576</v>
      </c>
      <c r="V72" s="463">
        <f t="shared" ref="V72:W72" si="16">($C$70*$H$72*$I$72)*(O23-$A$34)</f>
        <v>12095168.615935795</v>
      </c>
      <c r="W72" s="162">
        <f t="shared" si="16"/>
        <v>12256662.284236206</v>
      </c>
    </row>
    <row r="73" spans="1:23" s="45" customFormat="1" x14ac:dyDescent="0.3">
      <c r="A73" s="131"/>
      <c r="B73" s="47"/>
      <c r="C73" s="47"/>
      <c r="D73" s="47"/>
      <c r="E73" s="324"/>
      <c r="F73" s="48"/>
      <c r="G73" s="48"/>
      <c r="H73" s="476"/>
      <c r="I73" s="48"/>
      <c r="J73" s="48"/>
      <c r="K73" s="48"/>
    </row>
    <row r="74" spans="1:23" s="114" customFormat="1" x14ac:dyDescent="0.3">
      <c r="A74" s="68"/>
      <c r="B74" s="56"/>
      <c r="C74" s="56"/>
      <c r="D74" s="56"/>
      <c r="E74" s="56"/>
      <c r="F74" s="113"/>
      <c r="G74" s="113"/>
      <c r="H74" s="113"/>
      <c r="I74" s="113"/>
      <c r="J74" s="113"/>
      <c r="K74" s="113"/>
    </row>
    <row r="75" spans="1:23" ht="47.25" customHeight="1" x14ac:dyDescent="0.3">
      <c r="A75" s="656" t="s">
        <v>357</v>
      </c>
      <c r="B75" s="656"/>
      <c r="C75" s="392">
        <v>2005</v>
      </c>
      <c r="D75" s="392">
        <v>2006</v>
      </c>
      <c r="E75" s="501">
        <v>2007</v>
      </c>
      <c r="F75" s="501">
        <v>2008</v>
      </c>
      <c r="G75" s="501">
        <v>2009</v>
      </c>
      <c r="H75" s="501">
        <v>2010</v>
      </c>
      <c r="I75" s="501">
        <v>2011</v>
      </c>
      <c r="J75" s="501">
        <v>2012</v>
      </c>
      <c r="K75" s="501">
        <v>2013</v>
      </c>
      <c r="L75" s="501">
        <v>2014</v>
      </c>
      <c r="M75" s="501">
        <v>2015</v>
      </c>
      <c r="N75" s="513">
        <v>2016</v>
      </c>
      <c r="O75" s="513">
        <v>2017</v>
      </c>
      <c r="P75" s="501">
        <v>2018</v>
      </c>
    </row>
    <row r="76" spans="1:23" x14ac:dyDescent="0.3">
      <c r="A76" s="393"/>
      <c r="B76" s="394"/>
      <c r="C76" s="395">
        <f t="shared" ref="C76:L76" si="17">(SUM(J64:J67)+SUM(J70:J72))/10^3</f>
        <v>13463.895728690681</v>
      </c>
      <c r="D76" s="395">
        <f t="shared" si="17"/>
        <v>13641.109036086391</v>
      </c>
      <c r="E76" s="395">
        <f t="shared" si="17"/>
        <v>13818.322343482099</v>
      </c>
      <c r="F76" s="395">
        <f>(SUM(M64:M67)+SUM(M70:M72))/10^3</f>
        <v>14988.354415041349</v>
      </c>
      <c r="G76" s="395">
        <f t="shared" si="17"/>
        <v>15178.138923799464</v>
      </c>
      <c r="H76" s="395">
        <f t="shared" si="17"/>
        <v>15367.923432557587</v>
      </c>
      <c r="I76" s="395">
        <f t="shared" si="17"/>
        <v>35555.684406067034</v>
      </c>
      <c r="J76" s="395">
        <f t="shared" si="17"/>
        <v>36049.68044181195</v>
      </c>
      <c r="K76" s="395">
        <f t="shared" si="17"/>
        <v>36543.676477556859</v>
      </c>
      <c r="L76" s="395">
        <f t="shared" si="17"/>
        <v>37037.67251330179</v>
      </c>
      <c r="M76" s="395">
        <f>(SUM(T64:T67)+SUM(T70:T72))/10^3</f>
        <v>37531.668549046706</v>
      </c>
      <c r="N76" s="395">
        <f t="shared" ref="N76:P76" si="18">(SUM(U64:U67)+SUM(U70:U72))/10^3</f>
        <v>31373.489698853686</v>
      </c>
      <c r="O76" s="395">
        <f t="shared" si="18"/>
        <v>31792.316334814299</v>
      </c>
      <c r="P76" s="395">
        <f t="shared" si="18"/>
        <v>32216.804653390667</v>
      </c>
    </row>
    <row r="77" spans="1:23" x14ac:dyDescent="0.3">
      <c r="A77" s="68"/>
      <c r="B77" s="69"/>
      <c r="C77" s="410"/>
      <c r="D77" s="69"/>
      <c r="E77" s="120"/>
      <c r="F77" s="121"/>
      <c r="G77" s="121"/>
      <c r="H77" s="121"/>
      <c r="I77" s="121"/>
      <c r="J77" s="121"/>
    </row>
    <row r="78" spans="1:23" ht="47.25" customHeight="1" x14ac:dyDescent="0.3">
      <c r="A78" s="656" t="s">
        <v>112</v>
      </c>
      <c r="B78" s="656"/>
      <c r="C78" s="392">
        <v>2005</v>
      </c>
      <c r="D78" s="392">
        <v>2006</v>
      </c>
      <c r="E78" s="501">
        <v>2007</v>
      </c>
      <c r="F78" s="501">
        <v>2008</v>
      </c>
      <c r="G78" s="501">
        <v>2009</v>
      </c>
      <c r="H78" s="501">
        <v>2010</v>
      </c>
      <c r="I78" s="501">
        <v>2011</v>
      </c>
      <c r="J78" s="501">
        <v>2012</v>
      </c>
      <c r="K78" s="501">
        <v>2013</v>
      </c>
      <c r="L78" s="501">
        <v>2014</v>
      </c>
      <c r="M78" s="501">
        <v>2015</v>
      </c>
      <c r="N78" s="513">
        <v>2016</v>
      </c>
      <c r="O78" s="513">
        <v>2017</v>
      </c>
      <c r="P78" s="513">
        <v>2018</v>
      </c>
      <c r="Q78" s="485"/>
    </row>
    <row r="79" spans="1:23" x14ac:dyDescent="0.3">
      <c r="A79" s="393"/>
      <c r="B79" s="394"/>
      <c r="C79" s="395">
        <f t="shared" ref="C79:P79" si="19">C76*21</f>
        <v>282741.81030250428</v>
      </c>
      <c r="D79" s="395">
        <f t="shared" si="19"/>
        <v>286463.2897578142</v>
      </c>
      <c r="E79" s="395">
        <f t="shared" si="19"/>
        <v>290184.76921312406</v>
      </c>
      <c r="F79" s="395">
        <f>F76*21</f>
        <v>314755.44271586835</v>
      </c>
      <c r="G79" s="395">
        <f t="shared" si="19"/>
        <v>318740.91739978874</v>
      </c>
      <c r="H79" s="395">
        <f t="shared" si="19"/>
        <v>322726.3920837093</v>
      </c>
      <c r="I79" s="395">
        <f t="shared" si="19"/>
        <v>746669.37252740772</v>
      </c>
      <c r="J79" s="395">
        <f t="shared" si="19"/>
        <v>757043.289278051</v>
      </c>
      <c r="K79" s="395">
        <f t="shared" si="19"/>
        <v>767417.20602869405</v>
      </c>
      <c r="L79" s="395">
        <f t="shared" si="19"/>
        <v>777791.12277933757</v>
      </c>
      <c r="M79" s="395">
        <f>M76*21</f>
        <v>788165.03952998086</v>
      </c>
      <c r="N79" s="395">
        <f t="shared" si="19"/>
        <v>658843.28367592744</v>
      </c>
      <c r="O79" s="395">
        <f t="shared" si="19"/>
        <v>667638.64303110028</v>
      </c>
      <c r="P79" s="395">
        <f t="shared" si="19"/>
        <v>676552.89772120398</v>
      </c>
    </row>
    <row r="80" spans="1:23" x14ac:dyDescent="0.3">
      <c r="F80" s="123"/>
    </row>
    <row r="81" spans="2:6" x14ac:dyDescent="0.3">
      <c r="B81" s="57"/>
      <c r="C81" s="367"/>
      <c r="D81" s="57"/>
      <c r="E81" s="57"/>
    </row>
    <row r="82" spans="2:6" x14ac:dyDescent="0.3">
      <c r="B82" s="57"/>
      <c r="C82" s="124"/>
      <c r="D82" s="124"/>
      <c r="E82" s="124"/>
      <c r="F82" s="123"/>
    </row>
    <row r="83" spans="2:6" x14ac:dyDescent="0.3">
      <c r="B83" s="57"/>
      <c r="C83" s="124"/>
      <c r="D83" s="124"/>
      <c r="E83" s="124"/>
    </row>
  </sheetData>
  <mergeCells count="38">
    <mergeCell ref="A33:B33"/>
    <mergeCell ref="A48:D48"/>
    <mergeCell ref="A50:A54"/>
    <mergeCell ref="A61:B61"/>
    <mergeCell ref="A62:A63"/>
    <mergeCell ref="B62:B63"/>
    <mergeCell ref="C62:C63"/>
    <mergeCell ref="D62:D63"/>
    <mergeCell ref="E62:F63"/>
    <mergeCell ref="G62:H63"/>
    <mergeCell ref="I62:I63"/>
    <mergeCell ref="J62:W62"/>
    <mergeCell ref="A64:A67"/>
    <mergeCell ref="B64:B67"/>
    <mergeCell ref="C64:C67"/>
    <mergeCell ref="E64:F64"/>
    <mergeCell ref="G64:H64"/>
    <mergeCell ref="E65:F65"/>
    <mergeCell ref="G65:H65"/>
    <mergeCell ref="E66:F66"/>
    <mergeCell ref="G66:H66"/>
    <mergeCell ref="E67:F67"/>
    <mergeCell ref="G67:H67"/>
    <mergeCell ref="I68:I69"/>
    <mergeCell ref="J68:W68"/>
    <mergeCell ref="A70:A72"/>
    <mergeCell ref="B70:B72"/>
    <mergeCell ref="C70:C72"/>
    <mergeCell ref="A68:A69"/>
    <mergeCell ref="B68:B69"/>
    <mergeCell ref="C68:C69"/>
    <mergeCell ref="D68:D69"/>
    <mergeCell ref="E68:E69"/>
    <mergeCell ref="A75:B75"/>
    <mergeCell ref="A78:B78"/>
    <mergeCell ref="F68:F69"/>
    <mergeCell ref="G68:G69"/>
    <mergeCell ref="H68:H69"/>
  </mergeCells>
  <pageMargins left="0.25" right="0.25" top="0.75" bottom="0.75" header="0.3" footer="0.3"/>
  <pageSetup paperSize="9" scale="35" fitToHeight="0" orientation="landscape" horizontalDpi="4294967293" verticalDpi="4294967293"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55">
    <tabColor rgb="FFFFC000"/>
    <pageSetUpPr fitToPage="1"/>
  </sheetPr>
  <dimension ref="A1:X48"/>
  <sheetViews>
    <sheetView topLeftCell="K1" zoomScaleNormal="100" zoomScalePageLayoutView="80" workbookViewId="0">
      <selection activeCell="N2" sqref="N2:P2"/>
    </sheetView>
  </sheetViews>
  <sheetFormatPr defaultColWidth="8.6640625" defaultRowHeight="15.6" x14ac:dyDescent="0.3"/>
  <cols>
    <col min="1" max="1" width="45.44140625" style="353" customWidth="1"/>
    <col min="2" max="4" width="19.6640625" style="122" customWidth="1"/>
    <col min="5" max="5" width="25.6640625" style="57" customWidth="1"/>
    <col min="6" max="6" width="24.33203125" style="57" customWidth="1"/>
    <col min="7" max="7" width="23" style="57" customWidth="1"/>
    <col min="8" max="8" width="22.33203125" style="57" customWidth="1"/>
    <col min="9" max="9" width="21.6640625" style="57" customWidth="1"/>
    <col min="10" max="10" width="21.33203125" style="57" customWidth="1"/>
    <col min="11" max="11" width="21.44140625" style="57" customWidth="1"/>
    <col min="12" max="12" width="20.6640625" style="57" customWidth="1"/>
    <col min="13" max="13" width="21.6640625" style="57" customWidth="1"/>
    <col min="14" max="14" width="19.88671875" style="57" customWidth="1"/>
    <col min="15" max="15" width="19.6640625" style="57" customWidth="1"/>
    <col min="16" max="16" width="19.44140625" style="57" customWidth="1"/>
    <col min="17" max="191" width="8.6640625" style="57"/>
    <col min="192" max="192" width="43.44140625" style="57" customWidth="1"/>
    <col min="193" max="199" width="18.6640625" style="57" customWidth="1"/>
    <col min="200" max="200" width="15.44140625" style="57" customWidth="1"/>
    <col min="201" max="201" width="12.33203125" style="57" customWidth="1"/>
    <col min="202" max="202" width="14.33203125" style="57" customWidth="1"/>
    <col min="203" max="203" width="12.33203125" style="57" customWidth="1"/>
    <col min="204" max="204" width="12.6640625" style="57" customWidth="1"/>
    <col min="205" max="206" width="12.44140625" style="57" customWidth="1"/>
    <col min="207" max="207" width="12.33203125" style="57" customWidth="1"/>
    <col min="208" max="213" width="11.44140625" style="57" bestFit="1" customWidth="1"/>
    <col min="214" max="214" width="13.6640625" style="57" bestFit="1" customWidth="1"/>
    <col min="215" max="219" width="11.44140625" style="57" bestFit="1" customWidth="1"/>
    <col min="220" max="220" width="11.6640625" style="57" customWidth="1"/>
    <col min="221" max="221" width="13.44140625" style="57" bestFit="1" customWidth="1"/>
    <col min="222" max="223" width="11.44140625" style="57" bestFit="1" customWidth="1"/>
    <col min="224" max="224" width="13.6640625" style="57" bestFit="1" customWidth="1"/>
    <col min="225" max="230" width="11.44140625" style="57" bestFit="1" customWidth="1"/>
    <col min="231" max="233" width="11.33203125" style="57" bestFit="1" customWidth="1"/>
    <col min="234" max="234" width="13.6640625" style="57" bestFit="1" customWidth="1"/>
    <col min="235" max="239" width="11.33203125" style="57" bestFit="1" customWidth="1"/>
    <col min="240" max="240" width="13.44140625" style="57" customWidth="1"/>
    <col min="241" max="241" width="11.33203125" style="57" bestFit="1" customWidth="1"/>
    <col min="242" max="242" width="15.33203125" style="57" customWidth="1"/>
    <col min="243" max="243" width="13.33203125" style="57" customWidth="1"/>
    <col min="244" max="244" width="15.6640625" style="57" customWidth="1"/>
    <col min="245" max="245" width="14.6640625" style="57" customWidth="1"/>
    <col min="246" max="246" width="19.33203125" style="57" customWidth="1"/>
    <col min="247" max="247" width="14" style="57" customWidth="1"/>
    <col min="248" max="248" width="15.6640625" style="57" customWidth="1"/>
    <col min="249" max="249" width="17" style="57" customWidth="1"/>
    <col min="250" max="250" width="16.33203125" style="57" customWidth="1"/>
    <col min="251" max="251" width="17.33203125" style="57" customWidth="1"/>
    <col min="252" max="253" width="8.6640625" style="57"/>
    <col min="254" max="254" width="13.6640625" style="57" bestFit="1" customWidth="1"/>
    <col min="255" max="16384" width="8.6640625" style="57"/>
  </cols>
  <sheetData>
    <row r="1" spans="1:24" x14ac:dyDescent="0.3">
      <c r="A1" s="325"/>
      <c r="B1" s="56"/>
      <c r="C1" s="56"/>
      <c r="D1" s="56"/>
      <c r="E1" s="55"/>
      <c r="F1" s="55"/>
      <c r="G1" s="55"/>
      <c r="H1" s="326"/>
      <c r="I1" s="327"/>
      <c r="J1" s="55"/>
    </row>
    <row r="2" spans="1:24" s="63" customFormat="1" x14ac:dyDescent="0.3">
      <c r="A2" s="297" t="s">
        <v>44</v>
      </c>
      <c r="B2" s="59" t="s">
        <v>162</v>
      </c>
      <c r="C2" s="60">
        <v>2005</v>
      </c>
      <c r="D2" s="60">
        <v>2006</v>
      </c>
      <c r="E2" s="60">
        <v>2007</v>
      </c>
      <c r="F2" s="60">
        <v>2008</v>
      </c>
      <c r="G2" s="60">
        <v>2009</v>
      </c>
      <c r="H2" s="60">
        <v>2010</v>
      </c>
      <c r="I2" s="60">
        <v>2011</v>
      </c>
      <c r="J2" s="60">
        <v>2012</v>
      </c>
      <c r="K2" s="60">
        <v>2013</v>
      </c>
      <c r="L2" s="60">
        <v>2014</v>
      </c>
      <c r="M2" s="60">
        <v>2015</v>
      </c>
      <c r="N2" s="60">
        <v>2016</v>
      </c>
      <c r="O2" s="60">
        <v>2017</v>
      </c>
      <c r="P2" s="61">
        <v>2018</v>
      </c>
    </row>
    <row r="3" spans="1:24" s="66" customFormat="1" x14ac:dyDescent="0.3">
      <c r="A3" s="328"/>
      <c r="B3" s="65"/>
      <c r="C3" s="329">
        <f>'Urban population'!G31</f>
        <v>9117165</v>
      </c>
      <c r="D3" s="329">
        <f>'Urban population'!H31</f>
        <v>9330828.5</v>
      </c>
      <c r="E3" s="329">
        <f>'Urban population'!I31</f>
        <v>9544492</v>
      </c>
      <c r="F3" s="329">
        <f>'Urban population'!J31</f>
        <v>9758155.5</v>
      </c>
      <c r="G3" s="329">
        <f>'Urban population'!K31</f>
        <v>9971819</v>
      </c>
      <c r="H3" s="329">
        <f>'Urban population'!L31</f>
        <v>10185482.5</v>
      </c>
      <c r="I3" s="329">
        <f>'Urban population'!M31</f>
        <v>10399146</v>
      </c>
      <c r="J3" s="329">
        <f>'Urban population'!N31</f>
        <v>10668061.579219319</v>
      </c>
      <c r="K3" s="329">
        <f>'Urban population'!O31</f>
        <v>10936977.158438638</v>
      </c>
      <c r="L3" s="329">
        <f>'Urban population'!P31</f>
        <v>11205892.737657957</v>
      </c>
      <c r="M3" s="329">
        <f>'Urban population'!Q31</f>
        <v>11474808.316877276</v>
      </c>
      <c r="N3" s="329">
        <f>'Urban population'!R31</f>
        <v>11743723.896096595</v>
      </c>
      <c r="O3" s="329">
        <f>'Urban population'!S31</f>
        <v>12012639.475315914</v>
      </c>
      <c r="P3" s="329">
        <f>'Urban population'!T31</f>
        <v>12281555.054535232</v>
      </c>
      <c r="Q3" s="494"/>
    </row>
    <row r="4" spans="1:24" s="66" customFormat="1" x14ac:dyDescent="0.3">
      <c r="A4" s="331"/>
      <c r="B4" s="69"/>
      <c r="D4" s="69"/>
      <c r="E4" s="67"/>
      <c r="F4" s="67"/>
      <c r="G4" s="67"/>
      <c r="H4" s="67"/>
      <c r="I4" s="67"/>
      <c r="J4" s="332"/>
      <c r="N4" s="380"/>
    </row>
    <row r="5" spans="1:24" s="66" customFormat="1" x14ac:dyDescent="0.3">
      <c r="A5" s="331"/>
      <c r="B5" s="69"/>
      <c r="C5" s="69"/>
      <c r="D5" s="69"/>
      <c r="E5" s="70"/>
      <c r="F5" s="70"/>
      <c r="G5" s="70"/>
      <c r="H5" s="70"/>
      <c r="I5" s="333"/>
      <c r="J5" s="70"/>
      <c r="N5" s="380"/>
    </row>
    <row r="6" spans="1:24" s="66" customFormat="1" x14ac:dyDescent="0.3">
      <c r="A6" s="297" t="s">
        <v>45</v>
      </c>
      <c r="B6" s="59" t="s">
        <v>46</v>
      </c>
      <c r="C6" s="60">
        <v>2005</v>
      </c>
      <c r="D6" s="60">
        <v>2006</v>
      </c>
      <c r="E6" s="60">
        <v>2007</v>
      </c>
      <c r="F6" s="60">
        <v>2008</v>
      </c>
      <c r="G6" s="60">
        <v>2009</v>
      </c>
      <c r="H6" s="60">
        <v>2010</v>
      </c>
      <c r="I6" s="60">
        <v>2011</v>
      </c>
      <c r="J6" s="60">
        <v>2012</v>
      </c>
      <c r="K6" s="60">
        <v>2013</v>
      </c>
      <c r="L6" s="60">
        <v>2014</v>
      </c>
      <c r="M6" s="60">
        <v>2015</v>
      </c>
      <c r="N6" s="60">
        <v>2016</v>
      </c>
      <c r="O6" s="60">
        <v>2017</v>
      </c>
      <c r="P6" s="61">
        <v>2018</v>
      </c>
    </row>
    <row r="7" spans="1:24" s="66" customFormat="1" x14ac:dyDescent="0.3">
      <c r="A7" s="328"/>
      <c r="B7" s="65"/>
      <c r="C7" s="313">
        <f>'Protein intake'!$B$35/1000*365</f>
        <v>23.140999999999998</v>
      </c>
      <c r="D7" s="313">
        <f>'Protein intake'!$B$35/1000*365</f>
        <v>23.140999999999998</v>
      </c>
      <c r="E7" s="313">
        <f>'Protein intake'!$B$35/1000*365</f>
        <v>23.140999999999998</v>
      </c>
      <c r="F7" s="313">
        <f>'Protein intake'!$B$35/1000*365</f>
        <v>23.140999999999998</v>
      </c>
      <c r="G7" s="313">
        <f>'Protein intake'!$F$35/1000*365</f>
        <v>22.776</v>
      </c>
      <c r="H7" s="313">
        <f>'Protein intake'!$F$35/1000*365</f>
        <v>22.776</v>
      </c>
      <c r="I7" s="313">
        <f>'Protein intake'!$L$35/1000*365</f>
        <v>23.159250000000004</v>
      </c>
      <c r="J7" s="313">
        <f>'Protein intake'!$L$35/1000*365</f>
        <v>23.159250000000004</v>
      </c>
      <c r="K7" s="313">
        <f>'Protein intake'!$L$35/1000*365</f>
        <v>23.159250000000004</v>
      </c>
      <c r="L7" s="313">
        <f>'Protein intake'!$L$35/1000*365</f>
        <v>23.159250000000004</v>
      </c>
      <c r="M7" s="313">
        <f>'Protein intake'!$L$35/1000*365</f>
        <v>23.159250000000004</v>
      </c>
      <c r="N7" s="313">
        <f>'Protein intake'!$L$35/1000*365</f>
        <v>23.159250000000004</v>
      </c>
      <c r="O7" s="313">
        <f>'Protein intake'!$L$35/1000*365</f>
        <v>23.159250000000004</v>
      </c>
      <c r="P7" s="313">
        <f>'Protein intake'!$L$35/1000*365</f>
        <v>23.159250000000004</v>
      </c>
      <c r="Q7" s="494"/>
    </row>
    <row r="8" spans="1:24" s="66" customFormat="1" x14ac:dyDescent="0.3">
      <c r="A8" s="331"/>
      <c r="B8" s="69"/>
      <c r="C8" s="335"/>
      <c r="D8" s="69"/>
      <c r="E8" s="75"/>
      <c r="F8" s="75"/>
      <c r="G8" s="75"/>
      <c r="H8" s="75"/>
      <c r="I8" s="75"/>
      <c r="J8" s="75"/>
      <c r="N8" s="380"/>
    </row>
    <row r="9" spans="1:24" s="66" customFormat="1" x14ac:dyDescent="0.3">
      <c r="A9" s="331"/>
      <c r="B9" s="76"/>
      <c r="C9" s="76"/>
      <c r="D9" s="76"/>
      <c r="E9" s="70"/>
      <c r="F9" s="70"/>
      <c r="G9" s="70"/>
      <c r="H9" s="70"/>
      <c r="I9" s="70"/>
      <c r="J9" s="70"/>
      <c r="N9" s="380"/>
    </row>
    <row r="10" spans="1:24" s="63" customFormat="1" ht="30" customHeight="1" x14ac:dyDescent="0.3">
      <c r="A10" s="297" t="s">
        <v>335</v>
      </c>
      <c r="B10" s="59"/>
      <c r="C10" s="60">
        <v>2005</v>
      </c>
      <c r="D10" s="60">
        <v>2006</v>
      </c>
      <c r="E10" s="60">
        <v>2007</v>
      </c>
      <c r="F10" s="60">
        <v>2008</v>
      </c>
      <c r="G10" s="60">
        <v>2009</v>
      </c>
      <c r="H10" s="60">
        <v>2010</v>
      </c>
      <c r="I10" s="60">
        <v>2011</v>
      </c>
      <c r="J10" s="60">
        <v>2012</v>
      </c>
      <c r="K10" s="60">
        <v>2013</v>
      </c>
      <c r="L10" s="60">
        <v>2014</v>
      </c>
      <c r="M10" s="60">
        <v>2015</v>
      </c>
      <c r="N10" s="60">
        <v>2016</v>
      </c>
      <c r="O10" s="60">
        <v>2017</v>
      </c>
      <c r="P10" s="61">
        <v>2018</v>
      </c>
      <c r="Q10" s="66"/>
      <c r="R10" s="66"/>
      <c r="S10" s="66"/>
      <c r="T10" s="66"/>
      <c r="U10" s="66"/>
      <c r="V10" s="66"/>
      <c r="W10" s="66"/>
      <c r="X10" s="66"/>
    </row>
    <row r="11" spans="1:24" ht="15.75" customHeight="1" x14ac:dyDescent="0.3">
      <c r="A11" s="336"/>
      <c r="B11" s="78"/>
      <c r="C11" s="41">
        <v>0.16</v>
      </c>
      <c r="D11" s="41">
        <v>0.16</v>
      </c>
      <c r="E11" s="42">
        <v>0.16</v>
      </c>
      <c r="F11" s="42">
        <v>0.16</v>
      </c>
      <c r="G11" s="42">
        <v>0.16</v>
      </c>
      <c r="H11" s="42">
        <v>0.16</v>
      </c>
      <c r="I11" s="42">
        <v>0.16</v>
      </c>
      <c r="J11" s="42">
        <v>0.16</v>
      </c>
      <c r="K11" s="43">
        <v>0.16</v>
      </c>
      <c r="L11" s="43">
        <v>0.16</v>
      </c>
      <c r="M11" s="43">
        <v>0.16</v>
      </c>
      <c r="N11" s="43">
        <v>0.16</v>
      </c>
      <c r="O11" s="43">
        <v>0.16</v>
      </c>
      <c r="P11" s="44">
        <v>0.16</v>
      </c>
      <c r="Q11" s="66"/>
      <c r="R11" s="66"/>
      <c r="S11" s="66"/>
      <c r="T11" s="66"/>
      <c r="U11" s="66"/>
      <c r="V11" s="66"/>
      <c r="W11" s="66"/>
      <c r="X11" s="66"/>
    </row>
    <row r="12" spans="1:24" ht="15.75" customHeight="1" x14ac:dyDescent="0.3">
      <c r="A12" s="338"/>
      <c r="B12" s="76"/>
      <c r="C12" s="76"/>
      <c r="D12" s="76"/>
      <c r="E12" s="75"/>
      <c r="F12" s="75"/>
      <c r="G12" s="75"/>
      <c r="H12" s="75"/>
      <c r="I12" s="75"/>
      <c r="J12" s="75"/>
      <c r="N12" s="380"/>
      <c r="O12" s="66"/>
      <c r="P12" s="66"/>
      <c r="Q12" s="66"/>
      <c r="R12" s="66"/>
      <c r="S12" s="66"/>
      <c r="T12" s="66"/>
      <c r="U12" s="66"/>
      <c r="V12" s="66"/>
      <c r="W12" s="66"/>
      <c r="X12" s="66"/>
    </row>
    <row r="13" spans="1:24" x14ac:dyDescent="0.3">
      <c r="A13" s="338"/>
      <c r="B13" s="76"/>
      <c r="C13" s="76"/>
      <c r="D13" s="76"/>
      <c r="E13" s="75"/>
      <c r="F13" s="81"/>
      <c r="G13" s="81"/>
      <c r="H13" s="81"/>
      <c r="I13" s="81"/>
      <c r="J13" s="81"/>
      <c r="N13" s="380"/>
      <c r="O13" s="66"/>
      <c r="P13" s="66"/>
      <c r="Q13" s="66"/>
      <c r="R13" s="66"/>
      <c r="S13" s="66"/>
      <c r="T13" s="66"/>
      <c r="U13" s="66"/>
      <c r="V13" s="66"/>
      <c r="W13" s="66"/>
      <c r="X13" s="66"/>
    </row>
    <row r="14" spans="1:24" ht="33.6" x14ac:dyDescent="0.3">
      <c r="A14" s="297" t="s">
        <v>336</v>
      </c>
      <c r="B14" s="59"/>
      <c r="C14" s="60">
        <v>2005</v>
      </c>
      <c r="D14" s="60">
        <v>2006</v>
      </c>
      <c r="E14" s="60">
        <v>2007</v>
      </c>
      <c r="F14" s="60">
        <v>2008</v>
      </c>
      <c r="G14" s="60">
        <v>2009</v>
      </c>
      <c r="H14" s="60">
        <v>2010</v>
      </c>
      <c r="I14" s="60">
        <v>2011</v>
      </c>
      <c r="J14" s="60">
        <v>2012</v>
      </c>
      <c r="K14" s="60">
        <v>2013</v>
      </c>
      <c r="L14" s="60">
        <v>2014</v>
      </c>
      <c r="M14" s="60">
        <v>2015</v>
      </c>
      <c r="N14" s="60">
        <v>2016</v>
      </c>
      <c r="O14" s="60">
        <v>2017</v>
      </c>
      <c r="P14" s="61">
        <v>2018</v>
      </c>
      <c r="Q14" s="66"/>
      <c r="R14" s="66"/>
      <c r="S14" s="66"/>
      <c r="T14" s="66"/>
      <c r="U14" s="66"/>
      <c r="V14" s="66"/>
      <c r="W14" s="66"/>
      <c r="X14" s="66"/>
    </row>
    <row r="15" spans="1:24" ht="15.75" customHeight="1" x14ac:dyDescent="0.3">
      <c r="A15" s="336"/>
      <c r="B15" s="78"/>
      <c r="C15" s="74">
        <v>1.4</v>
      </c>
      <c r="D15" s="74">
        <v>1.4</v>
      </c>
      <c r="E15" s="74">
        <v>1.4</v>
      </c>
      <c r="F15" s="74">
        <v>1.4</v>
      </c>
      <c r="G15" s="74">
        <v>1.4</v>
      </c>
      <c r="H15" s="74">
        <v>1.4</v>
      </c>
      <c r="I15" s="74">
        <v>1.4</v>
      </c>
      <c r="J15" s="74">
        <v>1.4</v>
      </c>
      <c r="K15" s="145">
        <v>1.4</v>
      </c>
      <c r="L15" s="145">
        <v>1.4</v>
      </c>
      <c r="M15" s="145">
        <v>1.4</v>
      </c>
      <c r="N15" s="145">
        <v>1.4</v>
      </c>
      <c r="O15" s="145">
        <v>1.4</v>
      </c>
      <c r="P15" s="146">
        <v>1.4</v>
      </c>
      <c r="Q15" s="66"/>
      <c r="R15" s="66"/>
      <c r="S15" s="66"/>
      <c r="T15" s="66"/>
      <c r="U15" s="66"/>
      <c r="V15" s="66"/>
      <c r="W15" s="66"/>
      <c r="X15" s="66"/>
    </row>
    <row r="16" spans="1:24" ht="15.75" customHeight="1" x14ac:dyDescent="0.3">
      <c r="A16" s="338"/>
      <c r="B16" s="76"/>
      <c r="C16" s="76"/>
      <c r="D16" s="76"/>
      <c r="E16" s="75"/>
      <c r="F16" s="75"/>
      <c r="G16" s="75"/>
      <c r="H16" s="75"/>
      <c r="I16" s="75"/>
      <c r="J16" s="75"/>
      <c r="N16" s="380"/>
      <c r="O16" s="66"/>
      <c r="P16" s="66"/>
      <c r="Q16" s="66"/>
      <c r="R16" s="66"/>
      <c r="S16" s="66"/>
      <c r="T16" s="66"/>
      <c r="U16" s="66"/>
      <c r="V16" s="66"/>
      <c r="W16" s="66"/>
      <c r="X16" s="66"/>
    </row>
    <row r="17" spans="1:17" x14ac:dyDescent="0.3">
      <c r="A17" s="338"/>
      <c r="B17" s="76"/>
      <c r="C17" s="76"/>
      <c r="D17" s="76"/>
      <c r="E17" s="82"/>
      <c r="F17" s="82"/>
      <c r="G17" s="82"/>
      <c r="H17" s="82"/>
      <c r="I17" s="82"/>
      <c r="J17" s="82"/>
      <c r="N17" s="55"/>
    </row>
    <row r="18" spans="1:17" s="63" customFormat="1" ht="51.6" x14ac:dyDescent="0.3">
      <c r="A18" s="297" t="s">
        <v>337</v>
      </c>
      <c r="B18" s="59"/>
      <c r="C18" s="60">
        <v>2005</v>
      </c>
      <c r="D18" s="60">
        <v>2006</v>
      </c>
      <c r="E18" s="60">
        <v>2007</v>
      </c>
      <c r="F18" s="60">
        <v>2008</v>
      </c>
      <c r="G18" s="60">
        <v>2009</v>
      </c>
      <c r="H18" s="60">
        <v>2010</v>
      </c>
      <c r="I18" s="60">
        <v>2011</v>
      </c>
      <c r="J18" s="60">
        <v>2012</v>
      </c>
      <c r="K18" s="60">
        <v>2013</v>
      </c>
      <c r="L18" s="60">
        <v>2014</v>
      </c>
      <c r="M18" s="60">
        <v>2015</v>
      </c>
      <c r="N18" s="60">
        <v>2016</v>
      </c>
      <c r="O18" s="60">
        <v>2017</v>
      </c>
      <c r="P18" s="61">
        <v>2018</v>
      </c>
    </row>
    <row r="19" spans="1:17" x14ac:dyDescent="0.3">
      <c r="A19" s="336"/>
      <c r="B19" s="78"/>
      <c r="C19" s="41">
        <v>1.25</v>
      </c>
      <c r="D19" s="41">
        <v>1.25</v>
      </c>
      <c r="E19" s="42">
        <v>1.25</v>
      </c>
      <c r="F19" s="42">
        <v>1.25</v>
      </c>
      <c r="G19" s="42">
        <v>1.25</v>
      </c>
      <c r="H19" s="42">
        <v>1.25</v>
      </c>
      <c r="I19" s="42">
        <v>1.25</v>
      </c>
      <c r="J19" s="42">
        <v>1.25</v>
      </c>
      <c r="K19" s="43">
        <v>1.25</v>
      </c>
      <c r="L19" s="43">
        <v>1.25</v>
      </c>
      <c r="M19" s="43">
        <v>1.25</v>
      </c>
      <c r="N19" s="43">
        <v>1.25</v>
      </c>
      <c r="O19" s="43">
        <v>1.25</v>
      </c>
      <c r="P19" s="44">
        <v>1.25</v>
      </c>
    </row>
    <row r="20" spans="1:17" x14ac:dyDescent="0.3">
      <c r="A20" s="338"/>
      <c r="B20" s="76"/>
      <c r="C20" s="76"/>
      <c r="D20" s="76"/>
      <c r="E20" s="75"/>
      <c r="F20" s="75"/>
      <c r="G20" s="75"/>
      <c r="H20" s="75"/>
      <c r="I20" s="75"/>
      <c r="J20" s="75"/>
      <c r="N20" s="55"/>
    </row>
    <row r="21" spans="1:17" x14ac:dyDescent="0.3">
      <c r="A21" s="338"/>
      <c r="B21" s="76"/>
      <c r="C21" s="76"/>
      <c r="D21" s="76"/>
      <c r="E21" s="82"/>
      <c r="F21" s="82"/>
      <c r="G21" s="82"/>
      <c r="H21" s="82"/>
      <c r="I21" s="82"/>
      <c r="J21" s="82"/>
      <c r="N21" s="55"/>
    </row>
    <row r="22" spans="1:17" s="49" customFormat="1" ht="15.75" customHeight="1" x14ac:dyDescent="0.3">
      <c r="A22" s="297" t="s">
        <v>338</v>
      </c>
      <c r="B22" s="298"/>
      <c r="C22" s="50"/>
      <c r="D22" s="50"/>
      <c r="E22" s="91"/>
      <c r="F22" s="91"/>
      <c r="G22" s="91"/>
      <c r="H22" s="91"/>
      <c r="I22" s="91"/>
      <c r="J22" s="91"/>
      <c r="N22" s="89"/>
    </row>
    <row r="23" spans="1:17" s="49" customFormat="1" ht="15.75" customHeight="1" x14ac:dyDescent="0.3">
      <c r="A23" s="94">
        <v>0</v>
      </c>
      <c r="B23" s="93" t="s">
        <v>47</v>
      </c>
      <c r="C23" s="50"/>
      <c r="D23" s="50"/>
      <c r="E23" s="51"/>
      <c r="F23" s="48"/>
      <c r="G23" s="48"/>
      <c r="H23" s="48"/>
      <c r="I23" s="48"/>
      <c r="J23" s="48"/>
      <c r="N23" s="89"/>
    </row>
    <row r="24" spans="1:17" s="49" customFormat="1" ht="15.75" customHeight="1" x14ac:dyDescent="0.3">
      <c r="A24" s="339"/>
      <c r="B24" s="50"/>
      <c r="C24" s="50"/>
      <c r="D24" s="50"/>
      <c r="E24" s="51"/>
      <c r="F24" s="48"/>
      <c r="G24" s="48"/>
      <c r="H24" s="48"/>
      <c r="I24" s="48"/>
      <c r="J24" s="48"/>
      <c r="N24" s="89"/>
    </row>
    <row r="25" spans="1:17" s="49" customFormat="1" ht="15.75" customHeight="1" x14ac:dyDescent="0.3">
      <c r="A25" s="339"/>
      <c r="B25" s="50"/>
      <c r="C25" s="50"/>
      <c r="D25" s="50"/>
      <c r="E25" s="51"/>
      <c r="F25" s="48"/>
      <c r="G25" s="48"/>
      <c r="H25" s="48"/>
      <c r="I25" s="48"/>
      <c r="J25" s="48"/>
      <c r="N25" s="89"/>
    </row>
    <row r="26" spans="1:17" ht="33.6" x14ac:dyDescent="0.3">
      <c r="A26" s="297" t="s">
        <v>339</v>
      </c>
      <c r="B26" s="115" t="s">
        <v>47</v>
      </c>
      <c r="C26" s="60">
        <v>2005</v>
      </c>
      <c r="D26" s="60">
        <v>2006</v>
      </c>
      <c r="E26" s="60">
        <v>2007</v>
      </c>
      <c r="F26" s="60">
        <v>2008</v>
      </c>
      <c r="G26" s="60">
        <v>2009</v>
      </c>
      <c r="H26" s="60">
        <v>2010</v>
      </c>
      <c r="I26" s="60">
        <v>2011</v>
      </c>
      <c r="J26" s="60">
        <v>2012</v>
      </c>
      <c r="K26" s="60">
        <v>2013</v>
      </c>
      <c r="L26" s="60">
        <v>2014</v>
      </c>
      <c r="M26" s="60">
        <v>2015</v>
      </c>
      <c r="N26" s="60">
        <v>2016</v>
      </c>
      <c r="O26" s="60">
        <v>2017</v>
      </c>
      <c r="P26" s="61">
        <v>2018</v>
      </c>
    </row>
    <row r="27" spans="1:17" s="49" customFormat="1" x14ac:dyDescent="0.3">
      <c r="A27" s="340"/>
      <c r="B27" s="84"/>
      <c r="C27" s="315">
        <f t="shared" ref="C27:L27" si="0">(C3*C7*C11*C15*C19)-$A$23</f>
        <v>59074488.2742</v>
      </c>
      <c r="D27" s="315">
        <f t="shared" si="0"/>
        <v>60458916.649179988</v>
      </c>
      <c r="E27" s="315">
        <f t="shared" si="0"/>
        <v>61843345.024159998</v>
      </c>
      <c r="F27" s="315">
        <f t="shared" si="0"/>
        <v>63227773.399139985</v>
      </c>
      <c r="G27" s="315">
        <f t="shared" si="0"/>
        <v>63593081.872319996</v>
      </c>
      <c r="H27" s="315">
        <f t="shared" si="0"/>
        <v>64955673.837599993</v>
      </c>
      <c r="I27" s="315">
        <f t="shared" si="0"/>
        <v>67434198.160140008</v>
      </c>
      <c r="J27" s="315">
        <f t="shared" si="0"/>
        <v>69178005.435989812</v>
      </c>
      <c r="K27" s="315">
        <f t="shared" si="0"/>
        <v>70921812.711839616</v>
      </c>
      <c r="L27" s="315">
        <f t="shared" si="0"/>
        <v>72665619.987689421</v>
      </c>
      <c r="M27" s="315">
        <f>(M3*M7*M11*M15*M19)-$A$23</f>
        <v>74409427.263539225</v>
      </c>
      <c r="N27" s="315">
        <f t="shared" ref="N27:P27" si="1">(N3*N7*N11*N15*N19)-$A$23</f>
        <v>76153234.539389029</v>
      </c>
      <c r="O27" s="315">
        <f t="shared" si="1"/>
        <v>77897041.815238833</v>
      </c>
      <c r="P27" s="315">
        <f t="shared" si="1"/>
        <v>79640849.091088638</v>
      </c>
      <c r="Q27" s="465"/>
    </row>
    <row r="28" spans="1:17" s="49" customFormat="1" x14ac:dyDescent="0.3">
      <c r="A28" s="341"/>
      <c r="B28" s="85"/>
      <c r="C28" s="85"/>
      <c r="D28" s="85"/>
      <c r="E28" s="86"/>
      <c r="F28" s="86"/>
      <c r="G28" s="86"/>
      <c r="H28" s="86"/>
      <c r="I28" s="86"/>
      <c r="J28" s="86"/>
      <c r="N28" s="89"/>
    </row>
    <row r="29" spans="1:17" s="49" customFormat="1" x14ac:dyDescent="0.3">
      <c r="A29" s="341"/>
      <c r="B29" s="85"/>
      <c r="C29" s="85"/>
      <c r="D29" s="85"/>
      <c r="E29" s="87"/>
      <c r="F29" s="87"/>
      <c r="G29" s="87"/>
      <c r="H29" s="87"/>
      <c r="I29" s="87"/>
      <c r="J29" s="87"/>
      <c r="N29" s="89"/>
    </row>
    <row r="30" spans="1:17" ht="33.6" x14ac:dyDescent="0.3">
      <c r="A30" s="297" t="s">
        <v>340</v>
      </c>
      <c r="B30" s="59" t="s">
        <v>48</v>
      </c>
      <c r="C30" s="60">
        <v>2005</v>
      </c>
      <c r="D30" s="60">
        <v>2006</v>
      </c>
      <c r="E30" s="60">
        <v>2007</v>
      </c>
      <c r="F30" s="60">
        <v>2008</v>
      </c>
      <c r="G30" s="60">
        <v>2009</v>
      </c>
      <c r="H30" s="60">
        <v>2010</v>
      </c>
      <c r="I30" s="60">
        <v>2011</v>
      </c>
      <c r="J30" s="60">
        <v>2012</v>
      </c>
      <c r="K30" s="60">
        <v>2013</v>
      </c>
      <c r="L30" s="60">
        <v>2014</v>
      </c>
      <c r="M30" s="60">
        <v>2015</v>
      </c>
      <c r="N30" s="60">
        <v>2016</v>
      </c>
      <c r="O30" s="60">
        <v>2017</v>
      </c>
      <c r="P30" s="61">
        <v>2018</v>
      </c>
    </row>
    <row r="31" spans="1:17" s="49" customFormat="1" x14ac:dyDescent="0.3">
      <c r="A31" s="342"/>
      <c r="B31" s="343"/>
      <c r="C31" s="315">
        <v>5.0000000000000001E-3</v>
      </c>
      <c r="D31" s="315">
        <v>5.0000000000000001E-3</v>
      </c>
      <c r="E31" s="315">
        <v>5.0000000000000001E-3</v>
      </c>
      <c r="F31" s="315">
        <v>5.0000000000000001E-3</v>
      </c>
      <c r="G31" s="315">
        <v>5.0000000000000001E-3</v>
      </c>
      <c r="H31" s="315">
        <v>5.0000000000000001E-3</v>
      </c>
      <c r="I31" s="315">
        <v>5.0000000000000001E-3</v>
      </c>
      <c r="J31" s="315">
        <v>5.0000000000000001E-3</v>
      </c>
      <c r="K31" s="315">
        <v>5.0000000000000001E-3</v>
      </c>
      <c r="L31" s="315">
        <v>5.0000000000000001E-3</v>
      </c>
      <c r="M31" s="315">
        <v>5.0000000000000001E-3</v>
      </c>
      <c r="N31" s="315">
        <v>5.0000000000000001E-3</v>
      </c>
      <c r="O31" s="315">
        <v>5.0000000000000001E-3</v>
      </c>
      <c r="P31" s="316">
        <v>5.0000000000000001E-3</v>
      </c>
    </row>
    <row r="32" spans="1:17" s="49" customFormat="1" x14ac:dyDescent="0.3">
      <c r="A32" s="344"/>
      <c r="B32" s="90"/>
      <c r="C32" s="90"/>
      <c r="D32" s="90"/>
      <c r="E32" s="86"/>
      <c r="F32" s="86"/>
      <c r="G32" s="86"/>
      <c r="H32" s="86"/>
      <c r="I32" s="86"/>
      <c r="J32" s="86"/>
      <c r="N32" s="89"/>
    </row>
    <row r="33" spans="1:16" s="49" customFormat="1" ht="15.75" customHeight="1" x14ac:dyDescent="0.3">
      <c r="A33" s="344"/>
      <c r="B33" s="89"/>
      <c r="C33" s="89"/>
      <c r="D33" s="89"/>
      <c r="E33" s="51"/>
      <c r="F33" s="51"/>
      <c r="G33" s="51"/>
      <c r="H33" s="51"/>
      <c r="I33" s="51"/>
      <c r="J33" s="51"/>
      <c r="N33" s="89"/>
    </row>
    <row r="34" spans="1:16" s="49" customFormat="1" ht="15" customHeight="1" x14ac:dyDescent="0.3">
      <c r="A34" s="345" t="s">
        <v>49</v>
      </c>
      <c r="B34" s="346"/>
      <c r="C34" s="346"/>
      <c r="D34" s="346"/>
      <c r="E34" s="51"/>
      <c r="F34" s="51"/>
      <c r="G34" s="51"/>
      <c r="H34" s="51"/>
      <c r="I34" s="51"/>
      <c r="J34" s="51"/>
      <c r="N34" s="89"/>
    </row>
    <row r="35" spans="1:16" s="49" customFormat="1" x14ac:dyDescent="0.3">
      <c r="A35" s="347">
        <f>44/28</f>
        <v>1.5714285714285714</v>
      </c>
      <c r="B35" s="85"/>
      <c r="C35" s="85"/>
      <c r="D35" s="85"/>
      <c r="E35" s="51"/>
      <c r="F35" s="51"/>
      <c r="G35" s="51"/>
      <c r="H35" s="51"/>
      <c r="I35" s="51"/>
      <c r="J35" s="51"/>
      <c r="N35" s="89"/>
    </row>
    <row r="36" spans="1:16" s="49" customFormat="1" x14ac:dyDescent="0.3">
      <c r="A36" s="97"/>
      <c r="B36" s="89"/>
      <c r="C36" s="89"/>
      <c r="D36" s="89"/>
      <c r="E36" s="51"/>
      <c r="F36" s="51"/>
      <c r="G36" s="51"/>
      <c r="H36" s="51"/>
      <c r="I36" s="51"/>
      <c r="J36" s="51"/>
      <c r="N36" s="89"/>
    </row>
    <row r="37" spans="1:16" s="49" customFormat="1" x14ac:dyDescent="0.3">
      <c r="A37" s="344"/>
      <c r="B37" s="90"/>
      <c r="C37" s="90"/>
      <c r="D37" s="90"/>
      <c r="E37" s="51"/>
      <c r="F37" s="51"/>
      <c r="G37" s="51"/>
      <c r="H37" s="51"/>
      <c r="I37" s="51"/>
      <c r="J37" s="51"/>
      <c r="N37" s="89"/>
    </row>
    <row r="38" spans="1:16" ht="47.25" customHeight="1" x14ac:dyDescent="0.3">
      <c r="A38" s="681" t="s">
        <v>115</v>
      </c>
      <c r="B38" s="682"/>
      <c r="C38" s="60">
        <v>2005</v>
      </c>
      <c r="D38" s="60">
        <v>2006</v>
      </c>
      <c r="E38" s="348">
        <v>2007</v>
      </c>
      <c r="F38" s="348">
        <v>2008</v>
      </c>
      <c r="G38" s="348">
        <v>2009</v>
      </c>
      <c r="H38" s="348">
        <v>2010</v>
      </c>
      <c r="I38" s="348">
        <v>2011</v>
      </c>
      <c r="J38" s="348">
        <v>2012</v>
      </c>
      <c r="K38" s="60">
        <v>2013</v>
      </c>
      <c r="L38" s="60">
        <v>2014</v>
      </c>
      <c r="M38" s="60">
        <v>2015</v>
      </c>
      <c r="N38" s="60">
        <v>2016</v>
      </c>
      <c r="O38" s="60">
        <v>2017</v>
      </c>
      <c r="P38" s="61">
        <v>2018</v>
      </c>
    </row>
    <row r="39" spans="1:16" x14ac:dyDescent="0.3">
      <c r="A39" s="328"/>
      <c r="B39" s="65"/>
      <c r="C39" s="349">
        <f t="shared" ref="C39:L39" si="2">C27*C31*$A$35/10^3</f>
        <v>464.15669358300005</v>
      </c>
      <c r="D39" s="349">
        <f t="shared" si="2"/>
        <v>475.03434510069985</v>
      </c>
      <c r="E39" s="349">
        <f t="shared" si="2"/>
        <v>485.91199661840005</v>
      </c>
      <c r="F39" s="349">
        <f t="shared" si="2"/>
        <v>496.78964813609991</v>
      </c>
      <c r="G39" s="349">
        <f t="shared" si="2"/>
        <v>499.65992899679998</v>
      </c>
      <c r="H39" s="349">
        <f t="shared" si="2"/>
        <v>510.36600872399998</v>
      </c>
      <c r="I39" s="349">
        <f t="shared" si="2"/>
        <v>529.84012840110006</v>
      </c>
      <c r="J39" s="349">
        <f t="shared" si="2"/>
        <v>543.54147128277702</v>
      </c>
      <c r="K39" s="349">
        <f t="shared" si="2"/>
        <v>557.2428141644541</v>
      </c>
      <c r="L39" s="349">
        <f t="shared" si="2"/>
        <v>570.94415704613118</v>
      </c>
      <c r="M39" s="349">
        <f>M27*M31*$A$35/10^3</f>
        <v>584.64549992780815</v>
      </c>
      <c r="N39" s="349">
        <f t="shared" ref="N39:P39" si="3">N27*N31*$A$35/10^3</f>
        <v>598.34684280948511</v>
      </c>
      <c r="O39" s="349">
        <f t="shared" si="3"/>
        <v>612.04818569116219</v>
      </c>
      <c r="P39" s="350">
        <f t="shared" si="3"/>
        <v>625.74952857283938</v>
      </c>
    </row>
    <row r="40" spans="1:16" x14ac:dyDescent="0.3">
      <c r="A40" s="331"/>
      <c r="B40" s="69"/>
      <c r="C40" s="69"/>
      <c r="D40" s="69"/>
      <c r="E40" s="121"/>
      <c r="F40" s="121"/>
      <c r="G40" s="121"/>
      <c r="H40" s="121"/>
      <c r="I40" s="121"/>
      <c r="J40" s="121"/>
      <c r="N40" s="55"/>
    </row>
    <row r="41" spans="1:16" x14ac:dyDescent="0.3">
      <c r="N41" s="55"/>
    </row>
    <row r="42" spans="1:16" ht="47.25" customHeight="1" x14ac:dyDescent="0.3">
      <c r="A42" s="681" t="s">
        <v>113</v>
      </c>
      <c r="B42" s="682"/>
      <c r="C42" s="351">
        <v>2005</v>
      </c>
      <c r="D42" s="352">
        <v>2006</v>
      </c>
      <c r="E42" s="348">
        <v>2007</v>
      </c>
      <c r="F42" s="348">
        <v>2008</v>
      </c>
      <c r="G42" s="348">
        <v>2009</v>
      </c>
      <c r="H42" s="348">
        <v>2010</v>
      </c>
      <c r="I42" s="348">
        <v>2011</v>
      </c>
      <c r="J42" s="348">
        <v>2012</v>
      </c>
      <c r="K42" s="60">
        <v>2013</v>
      </c>
      <c r="L42" s="60">
        <v>2014</v>
      </c>
      <c r="M42" s="60">
        <v>2015</v>
      </c>
      <c r="N42" s="60">
        <v>2016</v>
      </c>
      <c r="O42" s="60">
        <v>2017</v>
      </c>
      <c r="P42" s="61">
        <v>2018</v>
      </c>
    </row>
    <row r="43" spans="1:16" x14ac:dyDescent="0.3">
      <c r="A43" s="328"/>
      <c r="B43" s="65"/>
      <c r="C43" s="118">
        <f t="shared" ref="C43:L43" si="4">C39*310</f>
        <v>143888.57501073001</v>
      </c>
      <c r="D43" s="118">
        <f t="shared" si="4"/>
        <v>147260.64698121697</v>
      </c>
      <c r="E43" s="118">
        <f t="shared" si="4"/>
        <v>150632.71895170401</v>
      </c>
      <c r="F43" s="118">
        <f t="shared" si="4"/>
        <v>154004.79092219096</v>
      </c>
      <c r="G43" s="118">
        <f t="shared" si="4"/>
        <v>154894.57798900799</v>
      </c>
      <c r="H43" s="118">
        <f t="shared" si="4"/>
        <v>158213.46270444</v>
      </c>
      <c r="I43" s="118">
        <f t="shared" si="4"/>
        <v>164250.43980434103</v>
      </c>
      <c r="J43" s="118">
        <f t="shared" si="4"/>
        <v>168497.85609766087</v>
      </c>
      <c r="K43" s="118">
        <f t="shared" si="4"/>
        <v>172745.27239098077</v>
      </c>
      <c r="L43" s="118">
        <f t="shared" si="4"/>
        <v>176992.68868430067</v>
      </c>
      <c r="M43" s="118">
        <f>M39*310</f>
        <v>181240.10497762053</v>
      </c>
      <c r="N43" s="118">
        <f t="shared" ref="N43:P43" si="5">N39*310</f>
        <v>185487.52127094037</v>
      </c>
      <c r="O43" s="118">
        <f t="shared" si="5"/>
        <v>189734.93756426027</v>
      </c>
      <c r="P43" s="119">
        <f t="shared" si="5"/>
        <v>193982.35385758019</v>
      </c>
    </row>
    <row r="44" spans="1:16" x14ac:dyDescent="0.3">
      <c r="E44" s="354"/>
      <c r="G44" s="354"/>
    </row>
    <row r="46" spans="1:16" x14ac:dyDescent="0.3">
      <c r="A46" s="122"/>
      <c r="C46" s="50"/>
      <c r="D46" s="50"/>
    </row>
    <row r="47" spans="1:16" x14ac:dyDescent="0.3">
      <c r="A47" s="122"/>
      <c r="C47" s="124"/>
      <c r="D47" s="124"/>
    </row>
    <row r="48" spans="1:16" x14ac:dyDescent="0.3">
      <c r="A48" s="122"/>
      <c r="C48" s="355"/>
      <c r="D48" s="355"/>
    </row>
  </sheetData>
  <mergeCells count="2">
    <mergeCell ref="A38:B38"/>
    <mergeCell ref="A42:B42"/>
  </mergeCells>
  <pageMargins left="0.25" right="0.25" top="0.75" bottom="0.75" header="0.3" footer="0.3"/>
  <pageSetup paperSize="9" scale="51" fitToHeight="0" orientation="landscape" horizontalDpi="4294967293" verticalDpi="4294967293"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tabColor rgb="FFFFC000"/>
    <pageSetUpPr fitToPage="1"/>
  </sheetPr>
  <dimension ref="A1:Z83"/>
  <sheetViews>
    <sheetView topLeftCell="A76" zoomScale="85" zoomScaleNormal="85" zoomScalePageLayoutView="70" workbookViewId="0">
      <selection activeCell="M82" sqref="M82"/>
    </sheetView>
  </sheetViews>
  <sheetFormatPr defaultColWidth="8.6640625" defaultRowHeight="15.6" x14ac:dyDescent="0.3"/>
  <cols>
    <col min="1" max="1" width="41" style="57" customWidth="1"/>
    <col min="2" max="2" width="20" style="122" customWidth="1"/>
    <col min="3" max="3" width="27" style="122" customWidth="1"/>
    <col min="4" max="4" width="29.6640625" style="122" customWidth="1"/>
    <col min="5" max="5" width="25.6640625" style="122" customWidth="1"/>
    <col min="6" max="12" width="25.6640625" style="57" customWidth="1"/>
    <col min="13" max="13" width="24.6640625" style="57" bestFit="1" customWidth="1"/>
    <col min="14" max="15" width="21.6640625" style="57" customWidth="1"/>
    <col min="16" max="16" width="22" style="57" customWidth="1"/>
    <col min="17" max="17" width="18.6640625" style="57" customWidth="1"/>
    <col min="18" max="18" width="19.33203125" style="57" bestFit="1" customWidth="1"/>
    <col min="19" max="19" width="19.33203125" style="57" customWidth="1"/>
    <col min="20" max="20" width="18" style="57" customWidth="1"/>
    <col min="21" max="21" width="18.5546875" style="57" customWidth="1"/>
    <col min="22" max="22" width="18.88671875" style="57" customWidth="1"/>
    <col min="23" max="23" width="19.5546875" style="57" customWidth="1"/>
    <col min="24" max="194" width="8.6640625" style="57" customWidth="1"/>
    <col min="195" max="195" width="43.44140625" style="57" customWidth="1"/>
    <col min="196" max="202" width="18.6640625" style="57" customWidth="1"/>
    <col min="203" max="203" width="15.44140625" style="57" customWidth="1"/>
    <col min="204" max="204" width="12.33203125" style="57" customWidth="1"/>
    <col min="205" max="205" width="14.33203125" style="57" customWidth="1"/>
    <col min="206" max="206" width="12.33203125" style="57" customWidth="1"/>
    <col min="207" max="207" width="12.6640625" style="57" customWidth="1"/>
    <col min="208" max="209" width="12.44140625" style="57" customWidth="1"/>
    <col min="210" max="210" width="12.33203125" style="57" customWidth="1"/>
    <col min="211" max="216" width="11.44140625" style="57" bestFit="1" customWidth="1"/>
    <col min="217" max="217" width="13.6640625" style="57" bestFit="1" customWidth="1"/>
    <col min="218" max="222" width="11.44140625" style="57" bestFit="1" customWidth="1"/>
    <col min="223" max="223" width="11.6640625" style="57" customWidth="1"/>
    <col min="224" max="224" width="13.44140625" style="57" bestFit="1" customWidth="1"/>
    <col min="225" max="226" width="11.44140625" style="57" bestFit="1" customWidth="1"/>
    <col min="227" max="227" width="13.6640625" style="57" bestFit="1" customWidth="1"/>
    <col min="228" max="233" width="11.44140625" style="57" bestFit="1" customWidth="1"/>
    <col min="234" max="236" width="11.33203125" style="57" bestFit="1" customWidth="1"/>
    <col min="237" max="237" width="13.6640625" style="57" bestFit="1" customWidth="1"/>
    <col min="238" max="242" width="11.33203125" style="57" bestFit="1" customWidth="1"/>
    <col min="243" max="243" width="13.44140625" style="57" customWidth="1"/>
    <col min="244" max="244" width="11.33203125" style="57" bestFit="1" customWidth="1"/>
    <col min="245" max="245" width="15.33203125" style="57" customWidth="1"/>
    <col min="246" max="246" width="13.33203125" style="57" customWidth="1"/>
    <col min="247" max="247" width="15.6640625" style="57" customWidth="1"/>
    <col min="248" max="248" width="14.6640625" style="57" customWidth="1"/>
    <col min="249" max="249" width="19.33203125" style="57" customWidth="1"/>
    <col min="250" max="250" width="14" style="57" customWidth="1"/>
    <col min="251" max="251" width="15.6640625" style="57" customWidth="1"/>
    <col min="252" max="252" width="17" style="57" customWidth="1"/>
    <col min="253" max="253" width="16.33203125" style="57" customWidth="1"/>
    <col min="254" max="254" width="17.33203125" style="57" customWidth="1"/>
    <col min="255" max="16384" width="8.6640625" style="57"/>
  </cols>
  <sheetData>
    <row r="1" spans="1:22" x14ac:dyDescent="0.3">
      <c r="A1" s="55"/>
      <c r="B1" s="56"/>
      <c r="C1" s="56"/>
      <c r="D1" s="56"/>
      <c r="E1" s="56"/>
      <c r="F1" s="55"/>
      <c r="G1" s="55"/>
      <c r="H1" s="55"/>
      <c r="I1" s="55"/>
      <c r="J1" s="55"/>
      <c r="K1" s="55"/>
    </row>
    <row r="2" spans="1:22" s="63" customFormat="1" ht="16.2" x14ac:dyDescent="0.35">
      <c r="A2" s="58" t="s">
        <v>198</v>
      </c>
      <c r="B2" s="59" t="s">
        <v>163</v>
      </c>
      <c r="C2" s="60">
        <v>2005</v>
      </c>
      <c r="D2" s="60">
        <v>2006</v>
      </c>
      <c r="E2" s="60">
        <v>2007</v>
      </c>
      <c r="F2" s="60">
        <v>2008</v>
      </c>
      <c r="G2" s="60">
        <v>2009</v>
      </c>
      <c r="H2" s="60">
        <v>2010</v>
      </c>
      <c r="I2" s="60">
        <v>2011</v>
      </c>
      <c r="J2" s="60">
        <v>2012</v>
      </c>
      <c r="K2" s="60">
        <v>2013</v>
      </c>
      <c r="L2" s="60">
        <v>2014</v>
      </c>
      <c r="M2" s="60">
        <v>2015</v>
      </c>
      <c r="N2" s="60">
        <v>2016</v>
      </c>
      <c r="O2" s="60">
        <v>2017</v>
      </c>
      <c r="P2" s="61">
        <v>2018</v>
      </c>
      <c r="Q2" s="62"/>
      <c r="R2" s="62"/>
      <c r="S2" s="62"/>
    </row>
    <row r="3" spans="1:22" s="66" customFormat="1" ht="16.2" x14ac:dyDescent="0.35">
      <c r="A3" s="64"/>
      <c r="B3" s="65"/>
      <c r="C3" s="309">
        <f>'State population'!G32</f>
        <v>61323687.599999994</v>
      </c>
      <c r="D3" s="309">
        <f>'State population'!H32</f>
        <v>62527812.499999993</v>
      </c>
      <c r="E3" s="309">
        <f>'State population'!I32</f>
        <v>63731937.399999991</v>
      </c>
      <c r="F3" s="309">
        <f>'State population'!J32</f>
        <v>64936062.29999999</v>
      </c>
      <c r="G3" s="309">
        <f>'State population'!K32</f>
        <v>66140187.199999988</v>
      </c>
      <c r="H3" s="309">
        <f>'State population'!L32</f>
        <v>67344312.099999994</v>
      </c>
      <c r="I3" s="309">
        <f>'State population'!M32</f>
        <v>68548437</v>
      </c>
      <c r="J3" s="309">
        <f>'State population'!N32</f>
        <v>70009151.69434616</v>
      </c>
      <c r="K3" s="309">
        <f>'State population'!O32</f>
        <v>71469866.388692319</v>
      </c>
      <c r="L3" s="309">
        <f>'State population'!P32</f>
        <v>72930581.083038479</v>
      </c>
      <c r="M3" s="309">
        <f>'State population'!Q32</f>
        <v>74391295.777384639</v>
      </c>
      <c r="N3" s="309">
        <f>'State population'!R32</f>
        <v>75883137.183172509</v>
      </c>
      <c r="O3" s="309">
        <f>'State population'!S32</f>
        <v>77406105.300402075</v>
      </c>
      <c r="P3" s="309">
        <f>'State population'!T32</f>
        <v>78960200.129073352</v>
      </c>
      <c r="Q3" s="487"/>
      <c r="R3" s="62"/>
      <c r="S3" s="62"/>
    </row>
    <row r="4" spans="1:22" s="66" customFormat="1" ht="16.2" x14ac:dyDescent="0.35">
      <c r="A4" s="68"/>
      <c r="B4" s="69"/>
      <c r="C4" s="311"/>
      <c r="E4" s="67"/>
      <c r="F4" s="67"/>
      <c r="G4" s="67"/>
      <c r="H4" s="136"/>
      <c r="I4" s="67"/>
      <c r="J4" s="67"/>
      <c r="K4" s="67"/>
      <c r="L4" s="67"/>
      <c r="M4" s="67"/>
      <c r="N4" s="62"/>
      <c r="O4" s="62"/>
      <c r="P4" s="62"/>
      <c r="Q4" s="62"/>
      <c r="R4" s="62"/>
      <c r="S4" s="62"/>
    </row>
    <row r="5" spans="1:22" s="66" customFormat="1" ht="16.2" x14ac:dyDescent="0.35">
      <c r="A5" s="68"/>
      <c r="B5" s="69"/>
      <c r="C5" s="135"/>
      <c r="E5" s="70"/>
      <c r="F5" s="70"/>
      <c r="G5" s="71"/>
      <c r="H5" s="71"/>
      <c r="I5" s="72"/>
      <c r="J5" s="70"/>
      <c r="N5" s="62"/>
      <c r="O5" s="62"/>
      <c r="P5" s="62"/>
      <c r="Q5" s="62"/>
      <c r="R5" s="62"/>
      <c r="S5" s="62"/>
      <c r="V5" s="73"/>
    </row>
    <row r="6" spans="1:22" s="66" customFormat="1" ht="16.2" x14ac:dyDescent="0.35">
      <c r="A6" s="58" t="s">
        <v>19</v>
      </c>
      <c r="B6" s="59" t="s">
        <v>1</v>
      </c>
      <c r="C6" s="60">
        <v>2005</v>
      </c>
      <c r="D6" s="60">
        <v>2006</v>
      </c>
      <c r="E6" s="60">
        <v>2007</v>
      </c>
      <c r="F6" s="60">
        <v>2008</v>
      </c>
      <c r="G6" s="60">
        <v>2009</v>
      </c>
      <c r="H6" s="60">
        <v>2010</v>
      </c>
      <c r="I6" s="60">
        <v>2011</v>
      </c>
      <c r="J6" s="60">
        <v>2012</v>
      </c>
      <c r="K6" s="60">
        <v>2013</v>
      </c>
      <c r="L6" s="60">
        <v>2014</v>
      </c>
      <c r="M6" s="60">
        <v>2015</v>
      </c>
      <c r="N6" s="60">
        <v>2016</v>
      </c>
      <c r="O6" s="60">
        <v>2017</v>
      </c>
      <c r="P6" s="61">
        <v>2018</v>
      </c>
      <c r="Q6" s="62"/>
      <c r="R6" s="62"/>
      <c r="S6" s="62"/>
    </row>
    <row r="7" spans="1:22" s="48" customFormat="1" x14ac:dyDescent="0.3">
      <c r="A7" s="312"/>
      <c r="B7" s="313"/>
      <c r="C7" s="313">
        <f>BOD!$B$34</f>
        <v>40.5</v>
      </c>
      <c r="D7" s="313">
        <f>BOD!$B$34</f>
        <v>40.5</v>
      </c>
      <c r="E7" s="313">
        <f>BOD!$B$34</f>
        <v>40.5</v>
      </c>
      <c r="F7" s="313">
        <f>BOD!$B$34</f>
        <v>40.5</v>
      </c>
      <c r="G7" s="313">
        <f>BOD!$B$34</f>
        <v>40.5</v>
      </c>
      <c r="H7" s="313">
        <f>BOD!$B$34</f>
        <v>40.5</v>
      </c>
      <c r="I7" s="313">
        <f>BOD!$B$34</f>
        <v>40.5</v>
      </c>
      <c r="J7" s="313">
        <f>BOD!$B$34</f>
        <v>40.5</v>
      </c>
      <c r="K7" s="313">
        <f>BOD!$B$34</f>
        <v>40.5</v>
      </c>
      <c r="L7" s="313">
        <f>BOD!$B$34</f>
        <v>40.5</v>
      </c>
      <c r="M7" s="313">
        <f>BOD!$B$34</f>
        <v>40.5</v>
      </c>
      <c r="N7" s="313">
        <f>BOD!$B$34</f>
        <v>40.5</v>
      </c>
      <c r="O7" s="313">
        <f>BOD!$B$34</f>
        <v>40.5</v>
      </c>
      <c r="P7" s="313">
        <f>BOD!$B$34</f>
        <v>40.5</v>
      </c>
      <c r="Q7" s="488"/>
    </row>
    <row r="8" spans="1:22" s="66" customFormat="1" ht="16.2" x14ac:dyDescent="0.35">
      <c r="A8" s="68"/>
      <c r="B8" s="69"/>
      <c r="C8" s="69"/>
      <c r="D8" s="69"/>
      <c r="E8" s="75"/>
      <c r="F8" s="75"/>
      <c r="G8" s="75"/>
      <c r="H8" s="75"/>
      <c r="I8" s="75"/>
      <c r="J8" s="75"/>
      <c r="N8" s="62"/>
      <c r="O8" s="62"/>
      <c r="P8" s="62"/>
      <c r="Q8" s="62"/>
      <c r="R8" s="62"/>
      <c r="S8" s="62"/>
    </row>
    <row r="9" spans="1:22" s="66" customFormat="1" ht="16.2" x14ac:dyDescent="0.35">
      <c r="A9" s="68"/>
      <c r="B9" s="76"/>
      <c r="C9" s="76"/>
      <c r="D9" s="76"/>
      <c r="E9" s="70"/>
      <c r="F9" s="70"/>
      <c r="G9" s="70"/>
      <c r="H9" s="70"/>
      <c r="I9" s="70"/>
      <c r="J9" s="70"/>
      <c r="N9" s="62"/>
      <c r="O9" s="62"/>
      <c r="P9" s="62"/>
      <c r="Q9" s="62"/>
      <c r="R9" s="62"/>
      <c r="S9" s="62"/>
    </row>
    <row r="10" spans="1:22" s="63" customFormat="1" ht="30" customHeight="1" x14ac:dyDescent="0.35">
      <c r="A10" s="505" t="s">
        <v>54</v>
      </c>
      <c r="B10" s="59" t="s">
        <v>56</v>
      </c>
      <c r="C10" s="60">
        <v>2005</v>
      </c>
      <c r="D10" s="60">
        <v>2006</v>
      </c>
      <c r="E10" s="60">
        <v>2007</v>
      </c>
      <c r="F10" s="60">
        <v>2008</v>
      </c>
      <c r="G10" s="60">
        <v>2009</v>
      </c>
      <c r="H10" s="60">
        <v>2010</v>
      </c>
      <c r="I10" s="60">
        <v>2011</v>
      </c>
      <c r="J10" s="60">
        <v>2012</v>
      </c>
      <c r="K10" s="60">
        <v>2013</v>
      </c>
      <c r="L10" s="60">
        <v>2014</v>
      </c>
      <c r="M10" s="60">
        <v>2015</v>
      </c>
      <c r="N10" s="60">
        <v>2016</v>
      </c>
      <c r="O10" s="60">
        <v>2017</v>
      </c>
      <c r="P10" s="61">
        <v>2018</v>
      </c>
      <c r="Q10" s="62"/>
      <c r="R10" s="62"/>
      <c r="S10" s="62"/>
    </row>
    <row r="11" spans="1:22" ht="15.75" customHeight="1" x14ac:dyDescent="0.35">
      <c r="A11" s="77"/>
      <c r="B11" s="78"/>
      <c r="C11" s="42">
        <f>C3*C7*0.001*365</f>
        <v>906517411.94699991</v>
      </c>
      <c r="D11" s="42">
        <f>D3*D7*0.001*365</f>
        <v>924317388.28124988</v>
      </c>
      <c r="E11" s="42">
        <f>E3*E7*0.001*365</f>
        <v>942117364.61549997</v>
      </c>
      <c r="F11" s="42">
        <f>F3*F7*0.001*365</f>
        <v>959917340.94974995</v>
      </c>
      <c r="G11" s="42">
        <f t="shared" ref="G11:L11" si="0">G3*G7*0.001*365</f>
        <v>977717317.28399992</v>
      </c>
      <c r="H11" s="42">
        <f t="shared" si="0"/>
        <v>995517293.61824989</v>
      </c>
      <c r="I11" s="42">
        <f t="shared" si="0"/>
        <v>1013317269.9525</v>
      </c>
      <c r="J11" s="42">
        <f t="shared" si="0"/>
        <v>1034910284.9216721</v>
      </c>
      <c r="K11" s="42">
        <f t="shared" si="0"/>
        <v>1056503299.8908441</v>
      </c>
      <c r="L11" s="42">
        <f t="shared" si="0"/>
        <v>1078096314.8600163</v>
      </c>
      <c r="M11" s="42">
        <f>M3*M7*0.001*365</f>
        <v>1099689329.8291883</v>
      </c>
      <c r="N11" s="42">
        <f t="shared" ref="N11:O11" si="1">N3*N7*0.001*365</f>
        <v>1121742475.4102476</v>
      </c>
      <c r="O11" s="42">
        <f t="shared" si="1"/>
        <v>1144255751.6031938</v>
      </c>
      <c r="P11" s="79">
        <f>P3*P7*0.001*365</f>
        <v>1167229158.4080269</v>
      </c>
      <c r="Q11" s="62"/>
      <c r="R11" s="62"/>
      <c r="S11" s="62"/>
    </row>
    <row r="12" spans="1:22" ht="15.75" customHeight="1" x14ac:dyDescent="0.35">
      <c r="A12" s="80"/>
      <c r="B12" s="76"/>
      <c r="C12" s="76"/>
      <c r="D12" s="76"/>
      <c r="E12" s="75"/>
      <c r="F12" s="75"/>
      <c r="G12" s="75"/>
      <c r="H12" s="75"/>
      <c r="I12" s="75"/>
      <c r="J12" s="75"/>
      <c r="N12" s="62"/>
      <c r="O12" s="62"/>
      <c r="P12" s="62"/>
      <c r="Q12" s="62"/>
      <c r="R12" s="62"/>
      <c r="S12" s="62"/>
    </row>
    <row r="13" spans="1:22" ht="16.2" x14ac:dyDescent="0.35">
      <c r="A13" s="80"/>
      <c r="B13" s="76"/>
      <c r="C13" s="76"/>
      <c r="D13" s="76"/>
      <c r="E13" s="75"/>
      <c r="F13" s="81"/>
      <c r="G13" s="81"/>
      <c r="H13" s="81"/>
      <c r="I13" s="81"/>
      <c r="J13" s="81"/>
      <c r="N13" s="62"/>
      <c r="O13" s="62"/>
      <c r="P13" s="62"/>
      <c r="Q13" s="62"/>
      <c r="R13" s="62"/>
      <c r="S13" s="62"/>
    </row>
    <row r="14" spans="1:22" ht="18" customHeight="1" x14ac:dyDescent="0.3">
      <c r="A14" s="58" t="s">
        <v>100</v>
      </c>
      <c r="B14" s="59" t="s">
        <v>163</v>
      </c>
      <c r="C14" s="60">
        <v>2005</v>
      </c>
      <c r="D14" s="60">
        <v>2006</v>
      </c>
      <c r="E14" s="60">
        <v>2007</v>
      </c>
      <c r="F14" s="60">
        <v>2008</v>
      </c>
      <c r="G14" s="60">
        <v>2009</v>
      </c>
      <c r="H14" s="60">
        <v>2010</v>
      </c>
      <c r="I14" s="60">
        <v>2011</v>
      </c>
      <c r="J14" s="60">
        <v>2012</v>
      </c>
      <c r="K14" s="60">
        <v>2013</v>
      </c>
      <c r="L14" s="60">
        <v>2014</v>
      </c>
      <c r="M14" s="60">
        <v>2015</v>
      </c>
      <c r="N14" s="60">
        <v>2016</v>
      </c>
      <c r="O14" s="60">
        <v>2017</v>
      </c>
      <c r="P14" s="61">
        <v>2018</v>
      </c>
    </row>
    <row r="15" spans="1:22" ht="15.75" customHeight="1" x14ac:dyDescent="0.3">
      <c r="A15" s="77"/>
      <c r="B15" s="78"/>
      <c r="C15" s="41">
        <v>1.25</v>
      </c>
      <c r="D15" s="41">
        <v>1.25</v>
      </c>
      <c r="E15" s="42">
        <v>1.25</v>
      </c>
      <c r="F15" s="42">
        <v>1.25</v>
      </c>
      <c r="G15" s="42">
        <v>1.25</v>
      </c>
      <c r="H15" s="42">
        <v>1.25</v>
      </c>
      <c r="I15" s="42">
        <v>1.25</v>
      </c>
      <c r="J15" s="42">
        <v>1.25</v>
      </c>
      <c r="K15" s="43">
        <v>1.25</v>
      </c>
      <c r="L15" s="43">
        <v>1.25</v>
      </c>
      <c r="M15" s="43">
        <v>1.25</v>
      </c>
      <c r="N15" s="43">
        <v>1.25</v>
      </c>
      <c r="O15" s="43">
        <v>1.25</v>
      </c>
      <c r="P15" s="44">
        <v>1.25</v>
      </c>
    </row>
    <row r="16" spans="1:22" ht="15.75" customHeight="1" x14ac:dyDescent="0.3">
      <c r="A16" s="80"/>
      <c r="B16" s="76"/>
      <c r="C16" s="76"/>
      <c r="D16" s="76"/>
      <c r="E16" s="75"/>
      <c r="F16" s="75"/>
      <c r="G16" s="75"/>
      <c r="H16" s="75"/>
      <c r="I16" s="75"/>
      <c r="J16" s="75"/>
    </row>
    <row r="17" spans="1:19" x14ac:dyDescent="0.3">
      <c r="A17" s="80"/>
      <c r="B17" s="76"/>
      <c r="C17" s="76"/>
      <c r="D17" s="76"/>
      <c r="E17" s="82"/>
      <c r="F17" s="82"/>
      <c r="G17" s="82"/>
      <c r="H17" s="82"/>
      <c r="I17" s="82"/>
      <c r="J17" s="82"/>
    </row>
    <row r="18" spans="1:19" s="63" customFormat="1" ht="18" x14ac:dyDescent="0.3">
      <c r="A18" s="58" t="s">
        <v>101</v>
      </c>
      <c r="B18" s="59" t="s">
        <v>163</v>
      </c>
      <c r="C18" s="60">
        <v>2005</v>
      </c>
      <c r="D18" s="60">
        <v>2006</v>
      </c>
      <c r="E18" s="60">
        <v>2007</v>
      </c>
      <c r="F18" s="60">
        <v>2008</v>
      </c>
      <c r="G18" s="60">
        <v>2009</v>
      </c>
      <c r="H18" s="60">
        <v>2010</v>
      </c>
      <c r="I18" s="60">
        <v>2011</v>
      </c>
      <c r="J18" s="60">
        <v>2012</v>
      </c>
      <c r="K18" s="60">
        <v>2013</v>
      </c>
      <c r="L18" s="60">
        <v>2014</v>
      </c>
      <c r="M18" s="60">
        <v>2015</v>
      </c>
      <c r="N18" s="60">
        <v>2016</v>
      </c>
      <c r="O18" s="60">
        <v>2017</v>
      </c>
      <c r="P18" s="61">
        <v>2018</v>
      </c>
    </row>
    <row r="19" spans="1:19" x14ac:dyDescent="0.3">
      <c r="A19" s="77"/>
      <c r="B19" s="78"/>
      <c r="C19" s="74">
        <v>1</v>
      </c>
      <c r="D19" s="74">
        <v>1</v>
      </c>
      <c r="E19" s="42">
        <v>1</v>
      </c>
      <c r="F19" s="42">
        <v>1</v>
      </c>
      <c r="G19" s="42">
        <v>1</v>
      </c>
      <c r="H19" s="42">
        <v>1</v>
      </c>
      <c r="I19" s="42">
        <v>1</v>
      </c>
      <c r="J19" s="42">
        <v>1</v>
      </c>
      <c r="K19" s="145">
        <v>1</v>
      </c>
      <c r="L19" s="145">
        <v>1</v>
      </c>
      <c r="M19" s="145">
        <v>1</v>
      </c>
      <c r="N19" s="145">
        <v>1</v>
      </c>
      <c r="O19" s="145">
        <v>1</v>
      </c>
      <c r="P19" s="146">
        <v>1</v>
      </c>
    </row>
    <row r="20" spans="1:19" x14ac:dyDescent="0.3">
      <c r="A20" s="80"/>
      <c r="B20" s="76"/>
      <c r="C20" s="76"/>
      <c r="D20" s="76"/>
      <c r="E20" s="75"/>
      <c r="F20" s="75"/>
      <c r="G20" s="75"/>
      <c r="H20" s="75"/>
      <c r="I20" s="75"/>
      <c r="J20" s="75"/>
    </row>
    <row r="21" spans="1:19" x14ac:dyDescent="0.3">
      <c r="A21" s="80"/>
      <c r="B21" s="76"/>
      <c r="C21" s="76"/>
      <c r="D21" s="76"/>
      <c r="E21" s="82"/>
      <c r="F21" s="82"/>
      <c r="G21" s="82"/>
      <c r="H21" s="82"/>
      <c r="I21" s="82"/>
      <c r="J21" s="82"/>
    </row>
    <row r="22" spans="1:19" ht="18" x14ac:dyDescent="0.3">
      <c r="A22" s="505" t="s">
        <v>188</v>
      </c>
      <c r="B22" s="59" t="s">
        <v>56</v>
      </c>
      <c r="C22" s="60">
        <v>2005</v>
      </c>
      <c r="D22" s="60">
        <v>2006</v>
      </c>
      <c r="E22" s="60">
        <v>2007</v>
      </c>
      <c r="F22" s="60">
        <v>2008</v>
      </c>
      <c r="G22" s="60">
        <v>2009</v>
      </c>
      <c r="H22" s="60">
        <v>2010</v>
      </c>
      <c r="I22" s="60">
        <v>2011</v>
      </c>
      <c r="J22" s="60">
        <v>2012</v>
      </c>
      <c r="K22" s="60">
        <v>2013</v>
      </c>
      <c r="L22" s="60">
        <v>2014</v>
      </c>
      <c r="M22" s="60">
        <v>2015</v>
      </c>
      <c r="N22" s="60">
        <v>2016</v>
      </c>
      <c r="O22" s="60">
        <v>2017</v>
      </c>
      <c r="P22" s="61">
        <v>2018</v>
      </c>
      <c r="Q22" s="63"/>
      <c r="R22" s="63"/>
      <c r="S22" s="63"/>
    </row>
    <row r="23" spans="1:19" s="49" customFormat="1" x14ac:dyDescent="0.3">
      <c r="A23" s="83"/>
      <c r="B23" s="84"/>
      <c r="C23" s="315">
        <f>C11*'Urban_degree of utilization'!$Y$37*C15</f>
        <v>160020030.1089052</v>
      </c>
      <c r="D23" s="315">
        <f>D11*'Urban_degree of utilization'!$Y$37*D15</f>
        <v>163162112.88790759</v>
      </c>
      <c r="E23" s="315">
        <f>E11*'Urban_degree of utilization'!$Y$37*E15</f>
        <v>166304195.66690999</v>
      </c>
      <c r="F23" s="315">
        <f>F11*'Urban_degree of utilization'!$Y$37*F15</f>
        <v>169446278.44591236</v>
      </c>
      <c r="G23" s="315">
        <f>G11*'Urban_degree of utilization'!$Y$37*G15</f>
        <v>172588361.22491476</v>
      </c>
      <c r="H23" s="315">
        <f>H11*'Urban_degree of utilization'!$Y$37*H15</f>
        <v>175730444.00391716</v>
      </c>
      <c r="I23" s="315">
        <f>I11*'Urban_degree of utilization'!$P$37*I15</f>
        <v>324261526.38480002</v>
      </c>
      <c r="J23" s="315">
        <f>J11*'Urban_degree of utilization'!$P$37*J15</f>
        <v>331171291.17493504</v>
      </c>
      <c r="K23" s="315">
        <f>K11*'Urban_degree of utilization'!$P$37*K15</f>
        <v>338081055.96507013</v>
      </c>
      <c r="L23" s="315">
        <f>L11*'Urban_degree of utilization'!$P$37*L15</f>
        <v>344990820.75520521</v>
      </c>
      <c r="M23" s="315">
        <f>M11*'Urban_degree of utilization'!$P$37*M15</f>
        <v>351900585.54534024</v>
      </c>
      <c r="N23" s="315">
        <f>N11*'Urban_degree of utilization'!$P$37*N15</f>
        <v>358957592.13127923</v>
      </c>
      <c r="O23" s="315">
        <f>O11*'Urban_degree of utilization'!$P$37*O15</f>
        <v>366161840.51302201</v>
      </c>
      <c r="P23" s="315">
        <f>P11*'Urban_degree of utilization'!$P$37*P15</f>
        <v>373513330.69056863</v>
      </c>
      <c r="Q23" s="489"/>
      <c r="R23" s="63"/>
      <c r="S23" s="63"/>
    </row>
    <row r="24" spans="1:19" s="49" customFormat="1" x14ac:dyDescent="0.3">
      <c r="A24" s="46"/>
      <c r="B24" s="85"/>
      <c r="C24" s="317"/>
      <c r="D24" s="85"/>
      <c r="E24" s="86"/>
      <c r="F24" s="86"/>
      <c r="G24" s="86"/>
      <c r="H24" s="86"/>
      <c r="I24" s="86"/>
      <c r="J24" s="86"/>
      <c r="N24" s="63"/>
      <c r="O24" s="63"/>
      <c r="P24" s="63"/>
      <c r="Q24" s="63"/>
      <c r="R24" s="63"/>
      <c r="S24" s="63"/>
    </row>
    <row r="25" spans="1:19" s="49" customFormat="1" x14ac:dyDescent="0.3">
      <c r="A25" s="46"/>
      <c r="B25" s="85"/>
      <c r="C25" s="85"/>
      <c r="D25" s="85"/>
      <c r="E25" s="87"/>
      <c r="F25" s="87"/>
      <c r="G25" s="87"/>
      <c r="H25" s="87"/>
      <c r="I25" s="87"/>
      <c r="J25" s="87"/>
      <c r="N25" s="63"/>
      <c r="O25" s="63"/>
      <c r="P25" s="63"/>
      <c r="Q25" s="63"/>
      <c r="R25" s="63"/>
      <c r="S25" s="63"/>
    </row>
    <row r="26" spans="1:19" ht="18" x14ac:dyDescent="0.3">
      <c r="A26" s="505" t="s">
        <v>189</v>
      </c>
      <c r="B26" s="59" t="s">
        <v>56</v>
      </c>
      <c r="C26" s="60">
        <v>2005</v>
      </c>
      <c r="D26" s="60">
        <v>2006</v>
      </c>
      <c r="E26" s="60">
        <v>2007</v>
      </c>
      <c r="F26" s="60">
        <v>2008</v>
      </c>
      <c r="G26" s="60">
        <v>2009</v>
      </c>
      <c r="H26" s="60">
        <v>2010</v>
      </c>
      <c r="I26" s="60">
        <v>2011</v>
      </c>
      <c r="J26" s="60">
        <v>2012</v>
      </c>
      <c r="K26" s="60">
        <v>2013</v>
      </c>
      <c r="L26" s="60">
        <v>2014</v>
      </c>
      <c r="M26" s="60">
        <v>2015</v>
      </c>
      <c r="N26" s="60">
        <v>2016</v>
      </c>
      <c r="O26" s="60">
        <v>2017</v>
      </c>
      <c r="P26" s="61">
        <v>2018</v>
      </c>
      <c r="Q26" s="63"/>
      <c r="R26" s="63"/>
      <c r="S26" s="63"/>
    </row>
    <row r="27" spans="1:19" s="49" customFormat="1" x14ac:dyDescent="0.3">
      <c r="A27" s="88"/>
      <c r="B27" s="84"/>
      <c r="C27" s="315">
        <f>C11*C19*(1-'Urban_degree of utilization'!$Y$37)</f>
        <v>778501387.85987568</v>
      </c>
      <c r="D27" s="315">
        <f>D11*D19*(1-'Urban_degree of utilization'!$Y$37)</f>
        <v>793787697.97092378</v>
      </c>
      <c r="E27" s="315">
        <f>E11*E19*(1-'Urban_degree of utilization'!$Y$37)</f>
        <v>809074008.081972</v>
      </c>
      <c r="F27" s="315">
        <f>F11*F19*(1-'Urban_degree of utilization'!$Y$37)</f>
        <v>824360318.19301999</v>
      </c>
      <c r="G27" s="315">
        <f>G11*G19*(1-'Urban_degree of utilization'!$Y$37)</f>
        <v>839646628.30406809</v>
      </c>
      <c r="H27" s="315">
        <f>H11*H19*(1-'Urban_degree of utilization'!$Y$37)</f>
        <v>854932938.41511619</v>
      </c>
      <c r="I27" s="315">
        <f>I11*I19*(1-'Urban_degree of utilization'!$P$37)</f>
        <v>753908048.84465992</v>
      </c>
      <c r="J27" s="315">
        <f>J11*J19*(1-'Urban_degree of utilization'!$P$37)</f>
        <v>769973251.98172402</v>
      </c>
      <c r="K27" s="315">
        <f>K11*K19*(1-'Urban_degree of utilization'!$P$37)</f>
        <v>786038455.118788</v>
      </c>
      <c r="L27" s="315">
        <f>L11*L19*(1-'Urban_degree of utilization'!$P$37)</f>
        <v>802103658.2558521</v>
      </c>
      <c r="M27" s="315">
        <f>M11*M19*(1-'Urban_degree of utilization'!$P$37)</f>
        <v>818168861.39291608</v>
      </c>
      <c r="N27" s="315">
        <f>N11*N19*(1-'Urban_degree of utilization'!$P$37)</f>
        <v>834576401.70522416</v>
      </c>
      <c r="O27" s="315">
        <f>O11*O19*(1-'Urban_degree of utilization'!$P$37)</f>
        <v>851326279.1927762</v>
      </c>
      <c r="P27" s="315">
        <f>P11*P19*(1-'Urban_degree of utilization'!$P$37)</f>
        <v>868418493.85557199</v>
      </c>
      <c r="Q27" s="489"/>
      <c r="R27" s="63"/>
      <c r="S27" s="63"/>
    </row>
    <row r="28" spans="1:19" s="49" customFormat="1" x14ac:dyDescent="0.3">
      <c r="A28" s="89"/>
      <c r="B28" s="90"/>
      <c r="C28" s="317"/>
      <c r="D28" s="90"/>
      <c r="E28" s="86"/>
      <c r="F28" s="86"/>
      <c r="G28" s="86"/>
      <c r="H28" s="86"/>
      <c r="I28" s="86"/>
      <c r="J28" s="86"/>
      <c r="N28" s="63"/>
      <c r="O28" s="63"/>
      <c r="P28" s="63"/>
      <c r="Q28" s="63"/>
      <c r="R28" s="63"/>
      <c r="S28" s="63"/>
    </row>
    <row r="29" spans="1:19" s="49" customFormat="1" x14ac:dyDescent="0.3">
      <c r="A29" s="89"/>
      <c r="B29" s="90"/>
      <c r="C29" s="90"/>
      <c r="D29" s="90"/>
      <c r="E29" s="51"/>
      <c r="F29" s="51"/>
      <c r="G29" s="51"/>
      <c r="H29" s="51"/>
      <c r="I29" s="51"/>
      <c r="J29" s="51"/>
      <c r="O29" s="137"/>
    </row>
    <row r="30" spans="1:19" s="49" customFormat="1" ht="15.75" customHeight="1" x14ac:dyDescent="0.3">
      <c r="A30" s="505" t="s">
        <v>102</v>
      </c>
      <c r="B30" s="506"/>
      <c r="C30" s="89"/>
      <c r="D30" s="89"/>
      <c r="E30" s="91"/>
      <c r="F30" s="91"/>
      <c r="G30" s="91"/>
      <c r="H30" s="91"/>
      <c r="I30" s="91"/>
      <c r="J30" s="91"/>
      <c r="L30" s="63"/>
      <c r="M30" s="63"/>
      <c r="N30" s="63"/>
      <c r="O30" s="63"/>
      <c r="P30" s="63"/>
      <c r="Q30" s="63"/>
      <c r="R30" s="63"/>
      <c r="S30" s="63"/>
    </row>
    <row r="31" spans="1:19" s="49" customFormat="1" ht="15.75" customHeight="1" x14ac:dyDescent="0.3">
      <c r="A31" s="92">
        <v>0.6</v>
      </c>
      <c r="B31" s="93" t="s">
        <v>12</v>
      </c>
      <c r="C31" s="50"/>
      <c r="D31" s="50"/>
      <c r="E31" s="51"/>
      <c r="F31" s="48"/>
      <c r="G31" s="48"/>
      <c r="H31" s="48"/>
      <c r="I31" s="48"/>
      <c r="J31" s="48"/>
      <c r="L31" s="63"/>
      <c r="M31" s="63"/>
      <c r="N31" s="63"/>
      <c r="O31" s="63"/>
      <c r="P31" s="63"/>
      <c r="Q31" s="63"/>
      <c r="R31" s="63"/>
      <c r="S31" s="63"/>
    </row>
    <row r="32" spans="1:19" s="49" customFormat="1" ht="15.75" customHeight="1" x14ac:dyDescent="0.3">
      <c r="A32" s="89"/>
      <c r="B32" s="89"/>
      <c r="C32" s="89"/>
      <c r="D32" s="89"/>
      <c r="E32" s="51"/>
      <c r="F32" s="51"/>
      <c r="G32" s="51"/>
      <c r="H32" s="51"/>
      <c r="I32" s="51"/>
      <c r="J32" s="51"/>
      <c r="L32" s="63"/>
      <c r="M32" s="63"/>
      <c r="N32" s="63"/>
      <c r="O32" s="63"/>
      <c r="P32" s="63"/>
      <c r="Q32" s="63"/>
      <c r="R32" s="63"/>
      <c r="S32" s="63"/>
    </row>
    <row r="33" spans="1:26" s="49" customFormat="1" ht="29.25" customHeight="1" x14ac:dyDescent="0.3">
      <c r="A33" s="671" t="s">
        <v>18</v>
      </c>
      <c r="B33" s="672"/>
      <c r="C33" s="89"/>
      <c r="D33" s="89"/>
      <c r="E33" s="51"/>
      <c r="F33" s="51"/>
      <c r="G33" s="51"/>
      <c r="H33" s="51"/>
      <c r="I33" s="51"/>
      <c r="J33" s="51"/>
      <c r="L33" s="63"/>
      <c r="M33" s="63"/>
      <c r="N33" s="63"/>
      <c r="O33" s="63"/>
      <c r="P33" s="63"/>
      <c r="Q33" s="63"/>
      <c r="R33" s="63"/>
      <c r="S33" s="63"/>
    </row>
    <row r="34" spans="1:26" s="49" customFormat="1" x14ac:dyDescent="0.3">
      <c r="A34" s="94">
        <v>0</v>
      </c>
      <c r="B34" s="95" t="s">
        <v>17</v>
      </c>
      <c r="C34" s="90"/>
      <c r="D34" s="96"/>
      <c r="E34" s="51"/>
      <c r="F34" s="51"/>
      <c r="G34" s="51"/>
      <c r="H34" s="51"/>
      <c r="I34" s="51"/>
      <c r="J34" s="51"/>
      <c r="L34" s="63"/>
      <c r="M34" s="63"/>
      <c r="N34" s="63"/>
      <c r="O34" s="63"/>
      <c r="P34" s="63"/>
      <c r="Q34" s="63"/>
      <c r="R34" s="63"/>
      <c r="S34" s="63"/>
    </row>
    <row r="35" spans="1:26" s="49" customFormat="1" ht="16.2" thickBot="1" x14ac:dyDescent="0.35">
      <c r="A35" s="97"/>
      <c r="B35" s="89"/>
      <c r="C35" s="89"/>
      <c r="D35" s="89"/>
      <c r="E35" s="51"/>
      <c r="F35" s="51"/>
      <c r="G35" s="51"/>
      <c r="H35" s="51"/>
      <c r="I35" s="51"/>
      <c r="J35" s="51"/>
    </row>
    <row r="36" spans="1:26" s="49" customFormat="1" x14ac:dyDescent="0.3">
      <c r="A36" s="515" t="s">
        <v>10</v>
      </c>
      <c r="B36" s="99"/>
      <c r="C36" s="90"/>
      <c r="D36" s="90"/>
      <c r="E36" s="51"/>
      <c r="F36" s="51"/>
      <c r="G36" s="51"/>
      <c r="H36" s="51"/>
      <c r="I36" s="51"/>
      <c r="J36" s="51"/>
    </row>
    <row r="37" spans="1:26" s="49" customFormat="1" x14ac:dyDescent="0.3">
      <c r="A37" s="100" t="s">
        <v>2</v>
      </c>
      <c r="B37" s="101" t="s">
        <v>11</v>
      </c>
      <c r="C37" s="89"/>
      <c r="D37" s="89"/>
      <c r="E37" s="51"/>
      <c r="F37" s="51"/>
      <c r="G37" s="51"/>
      <c r="H37" s="51"/>
      <c r="I37" s="51"/>
      <c r="J37" s="51"/>
    </row>
    <row r="38" spans="1:26" s="49" customFormat="1" x14ac:dyDescent="0.3">
      <c r="A38" s="52" t="s">
        <v>3</v>
      </c>
      <c r="B38" s="102">
        <v>0.8</v>
      </c>
      <c r="C38" s="103"/>
      <c r="D38" s="103"/>
      <c r="E38" s="51"/>
      <c r="F38" s="51"/>
      <c r="G38" s="51"/>
      <c r="H38" s="51"/>
      <c r="I38" s="51"/>
      <c r="J38" s="51"/>
    </row>
    <row r="39" spans="1:26" s="49" customFormat="1" ht="46.8" x14ac:dyDescent="0.3">
      <c r="A39" s="52" t="s">
        <v>4</v>
      </c>
      <c r="B39" s="104">
        <v>0.3</v>
      </c>
      <c r="C39" s="103"/>
      <c r="D39" s="103"/>
      <c r="E39" s="51"/>
      <c r="F39" s="51"/>
      <c r="G39" s="51"/>
      <c r="H39" s="51"/>
      <c r="I39" s="51"/>
      <c r="J39" s="51"/>
    </row>
    <row r="40" spans="1:26" s="49" customFormat="1" ht="31.2" x14ac:dyDescent="0.3">
      <c r="A40" s="52" t="s">
        <v>96</v>
      </c>
      <c r="B40" s="104">
        <v>0</v>
      </c>
      <c r="C40" s="103"/>
      <c r="D40" s="103"/>
      <c r="E40" s="51"/>
      <c r="F40" s="51"/>
      <c r="G40" s="51"/>
      <c r="H40" s="51"/>
      <c r="I40" s="51"/>
      <c r="J40" s="51"/>
    </row>
    <row r="41" spans="1:26" s="49" customFormat="1" x14ac:dyDescent="0.3">
      <c r="A41" s="52" t="s">
        <v>5</v>
      </c>
      <c r="B41" s="102">
        <v>0.5</v>
      </c>
      <c r="C41" s="103"/>
      <c r="D41" s="103"/>
      <c r="E41" s="51"/>
      <c r="F41" s="51"/>
      <c r="G41" s="51"/>
      <c r="H41" s="51"/>
      <c r="I41" s="51"/>
      <c r="J41" s="51"/>
    </row>
    <row r="42" spans="1:26" s="49" customFormat="1" x14ac:dyDescent="0.3">
      <c r="A42" s="52" t="s">
        <v>6</v>
      </c>
      <c r="B42" s="102">
        <v>0.1</v>
      </c>
      <c r="C42" s="103"/>
      <c r="D42" s="103"/>
      <c r="E42" s="51"/>
      <c r="F42" s="51"/>
      <c r="G42" s="51"/>
      <c r="H42" s="51"/>
      <c r="I42" s="51"/>
      <c r="J42" s="51"/>
    </row>
    <row r="43" spans="1:26" s="49" customFormat="1" x14ac:dyDescent="0.3">
      <c r="A43" s="52" t="s">
        <v>7</v>
      </c>
      <c r="B43" s="102">
        <v>0</v>
      </c>
      <c r="C43" s="103"/>
      <c r="D43" s="103"/>
      <c r="E43" s="51"/>
      <c r="F43" s="51"/>
      <c r="G43" s="51"/>
      <c r="H43" s="51"/>
      <c r="I43" s="51"/>
      <c r="J43" s="51"/>
    </row>
    <row r="44" spans="1:26" s="49" customFormat="1" x14ac:dyDescent="0.3">
      <c r="A44" s="52" t="s">
        <v>8</v>
      </c>
      <c r="B44" s="102">
        <v>0.5</v>
      </c>
      <c r="C44" s="103"/>
      <c r="D44" s="103"/>
      <c r="E44" s="51"/>
      <c r="F44" s="51"/>
      <c r="G44" s="51"/>
      <c r="H44" s="51"/>
      <c r="I44" s="51"/>
      <c r="J44" s="51"/>
    </row>
    <row r="45" spans="1:26" s="49" customFormat="1" ht="31.2" x14ac:dyDescent="0.3">
      <c r="A45" s="53" t="s">
        <v>99</v>
      </c>
      <c r="B45" s="105">
        <v>0.5</v>
      </c>
      <c r="C45" s="103"/>
      <c r="D45" s="103"/>
      <c r="E45" s="51"/>
      <c r="F45" s="51"/>
      <c r="G45" s="51"/>
      <c r="H45" s="51"/>
      <c r="I45" s="51"/>
      <c r="J45" s="51"/>
    </row>
    <row r="46" spans="1:26" s="49" customFormat="1" ht="47.4" thickBot="1" x14ac:dyDescent="0.35">
      <c r="A46" s="54" t="s">
        <v>9</v>
      </c>
      <c r="B46" s="106">
        <v>0.1</v>
      </c>
      <c r="C46" s="103"/>
      <c r="D46" s="103"/>
      <c r="E46" s="51"/>
      <c r="F46" s="51"/>
      <c r="G46" s="51"/>
      <c r="H46" s="51"/>
      <c r="I46" s="51"/>
      <c r="J46" s="51"/>
    </row>
    <row r="47" spans="1:26" s="49" customFormat="1" ht="16.2" thickBot="1" x14ac:dyDescent="0.35">
      <c r="A47" s="107"/>
      <c r="B47" s="108"/>
      <c r="C47" s="108"/>
      <c r="D47" s="108"/>
      <c r="E47" s="108"/>
      <c r="F47" s="108"/>
      <c r="G47" s="51"/>
      <c r="H47" s="51"/>
      <c r="I47" s="51"/>
      <c r="J47" s="51"/>
      <c r="K47" s="51"/>
      <c r="L47" s="51"/>
    </row>
    <row r="48" spans="1:26" s="49" customFormat="1" ht="45.75" customHeight="1" thickBot="1" x14ac:dyDescent="0.35">
      <c r="A48" s="673" t="s">
        <v>273</v>
      </c>
      <c r="B48" s="674"/>
      <c r="C48" s="674"/>
      <c r="D48" s="675"/>
      <c r="E48" s="125"/>
      <c r="F48" s="125"/>
      <c r="G48" s="125"/>
      <c r="H48" s="125"/>
      <c r="I48" s="51"/>
      <c r="J48" s="51"/>
      <c r="K48" s="51"/>
      <c r="L48" s="51"/>
      <c r="N48" s="51"/>
      <c r="O48" s="51"/>
      <c r="P48" s="51"/>
      <c r="Q48" s="51"/>
      <c r="R48" s="51"/>
      <c r="S48" s="51"/>
      <c r="T48" s="51"/>
      <c r="U48" s="51"/>
      <c r="V48" s="51"/>
      <c r="W48" s="51"/>
      <c r="X48" s="51"/>
      <c r="Y48" s="51"/>
      <c r="Z48" s="51"/>
    </row>
    <row r="49" spans="1:26" s="49" customFormat="1" ht="62.4" x14ac:dyDescent="0.3">
      <c r="A49" s="126" t="s">
        <v>57</v>
      </c>
      <c r="B49" s="127" t="s">
        <v>61</v>
      </c>
      <c r="C49" s="502" t="s">
        <v>174</v>
      </c>
      <c r="D49" s="148" t="s">
        <v>175</v>
      </c>
      <c r="F49" s="51"/>
      <c r="G49" s="51"/>
      <c r="H49" s="51"/>
      <c r="I49" s="51"/>
      <c r="J49" s="51"/>
      <c r="K49" s="51"/>
      <c r="L49" s="51"/>
      <c r="N49" s="51"/>
      <c r="O49" s="51"/>
      <c r="P49" s="51"/>
      <c r="Q49" s="51"/>
      <c r="R49" s="51"/>
      <c r="S49" s="51"/>
      <c r="T49" s="51"/>
      <c r="U49" s="51"/>
      <c r="V49" s="51"/>
      <c r="W49" s="51"/>
      <c r="X49" s="51"/>
      <c r="Y49" s="51"/>
      <c r="Z49" s="51"/>
    </row>
    <row r="50" spans="1:26" s="49" customFormat="1" x14ac:dyDescent="0.3">
      <c r="A50" s="676" t="s">
        <v>173</v>
      </c>
      <c r="B50" s="110" t="s">
        <v>58</v>
      </c>
      <c r="C50" s="318">
        <f>'Urban_degree of utilization'!$Z$37</f>
        <v>0.25154347826086959</v>
      </c>
      <c r="D50" s="319">
        <f>'Urban_degree of utilization'!$S$37</f>
        <v>0.45600000000000002</v>
      </c>
      <c r="F50" s="51"/>
      <c r="G50" s="51"/>
      <c r="H50" s="51"/>
      <c r="I50" s="51"/>
      <c r="J50" s="51"/>
      <c r="K50" s="51"/>
      <c r="L50" s="51"/>
      <c r="N50" s="51"/>
      <c r="O50" s="51"/>
      <c r="P50" s="51"/>
      <c r="Q50" s="51"/>
      <c r="R50" s="51"/>
      <c r="S50" s="51"/>
      <c r="T50" s="51"/>
      <c r="U50" s="51"/>
      <c r="V50" s="51"/>
      <c r="W50" s="51"/>
      <c r="X50" s="51"/>
      <c r="Y50" s="51"/>
      <c r="Z50" s="51"/>
    </row>
    <row r="51" spans="1:26" s="49" customFormat="1" x14ac:dyDescent="0.3">
      <c r="A51" s="676"/>
      <c r="B51" s="110" t="s">
        <v>59</v>
      </c>
      <c r="C51" s="318">
        <f>'Urban_degree of utilization'!$AB$37</f>
        <v>0.182</v>
      </c>
      <c r="D51" s="319">
        <f>'Urban_degree of utilization'!$Q$37</f>
        <v>5.4999999999999993E-2</v>
      </c>
      <c r="F51" s="51"/>
      <c r="G51" s="51"/>
      <c r="H51" s="51"/>
      <c r="I51" s="51"/>
      <c r="J51" s="51"/>
      <c r="K51" s="51"/>
      <c r="L51" s="51"/>
      <c r="N51" s="51"/>
      <c r="O51" s="51"/>
      <c r="P51" s="51"/>
      <c r="Q51" s="51"/>
      <c r="R51" s="51"/>
      <c r="S51" s="51"/>
      <c r="T51" s="51"/>
      <c r="U51" s="51"/>
      <c r="V51" s="51"/>
      <c r="W51" s="51"/>
      <c r="X51" s="51"/>
      <c r="Y51" s="51"/>
      <c r="Z51" s="51"/>
    </row>
    <row r="52" spans="1:26" s="49" customFormat="1" x14ac:dyDescent="0.3">
      <c r="A52" s="676"/>
      <c r="B52" s="110" t="s">
        <v>98</v>
      </c>
      <c r="C52" s="318">
        <f>'Urban_degree of utilization'!$AD$37</f>
        <v>1.7261111111111109E-2</v>
      </c>
      <c r="D52" s="319">
        <f>'Urban_degree of utilization'!$R$37</f>
        <v>1.2999999999999999E-2</v>
      </c>
      <c r="F52" s="51"/>
      <c r="G52" s="51"/>
      <c r="H52" s="51"/>
      <c r="I52" s="51"/>
      <c r="J52" s="51"/>
      <c r="K52" s="51"/>
      <c r="L52" s="51"/>
      <c r="N52" s="51"/>
      <c r="O52" s="51"/>
      <c r="P52" s="51"/>
      <c r="Q52" s="51"/>
      <c r="R52" s="51"/>
      <c r="S52" s="51"/>
      <c r="T52" s="51"/>
      <c r="U52" s="51"/>
      <c r="V52" s="51"/>
      <c r="W52" s="51"/>
      <c r="X52" s="51"/>
      <c r="Y52" s="51"/>
      <c r="Z52" s="51"/>
    </row>
    <row r="53" spans="1:26" s="49" customFormat="1" x14ac:dyDescent="0.3">
      <c r="A53" s="676"/>
      <c r="B53" s="110" t="s">
        <v>60</v>
      </c>
      <c r="C53" s="318">
        <f>'Urban_degree of utilization'!$Y$37</f>
        <v>0.14121739130434782</v>
      </c>
      <c r="D53" s="319">
        <f>'Urban_degree of utilization'!$P$37</f>
        <v>0.25600000000000001</v>
      </c>
      <c r="F53" s="51"/>
      <c r="G53" s="51"/>
      <c r="H53" s="51"/>
      <c r="I53" s="51"/>
      <c r="J53" s="51"/>
      <c r="K53" s="51"/>
      <c r="L53" s="51"/>
      <c r="N53" s="51"/>
      <c r="O53" s="51"/>
      <c r="P53" s="51"/>
      <c r="Q53" s="51"/>
      <c r="R53" s="51"/>
      <c r="S53" s="51"/>
      <c r="T53" s="51"/>
      <c r="U53" s="51"/>
      <c r="V53" s="51"/>
      <c r="W53" s="51"/>
      <c r="X53" s="51"/>
      <c r="Y53" s="51"/>
      <c r="Z53" s="51"/>
    </row>
    <row r="54" spans="1:26" s="49" customFormat="1" ht="15.75" customHeight="1" thickBot="1" x14ac:dyDescent="0.35">
      <c r="A54" s="677"/>
      <c r="B54" s="149" t="s">
        <v>134</v>
      </c>
      <c r="C54" s="320">
        <f>'Urban_degree of utilization'!$AF$37</f>
        <v>0.4079780193236715</v>
      </c>
      <c r="D54" s="321">
        <f>'Urban_degree of utilization'!$T$37</f>
        <v>0.22000000000000003</v>
      </c>
      <c r="F54" s="51"/>
      <c r="G54" s="51"/>
      <c r="H54" s="51"/>
      <c r="I54" s="51"/>
      <c r="J54" s="51"/>
      <c r="K54" s="51"/>
      <c r="L54" s="51"/>
      <c r="N54" s="51"/>
      <c r="O54" s="51"/>
      <c r="P54" s="51"/>
      <c r="Q54" s="51"/>
      <c r="R54" s="51"/>
      <c r="S54" s="51"/>
      <c r="T54" s="51"/>
      <c r="U54" s="51"/>
      <c r="V54" s="51"/>
      <c r="W54" s="51"/>
      <c r="X54" s="51"/>
      <c r="Y54" s="51"/>
      <c r="Z54" s="51"/>
    </row>
    <row r="55" spans="1:26" s="49" customFormat="1" x14ac:dyDescent="0.3">
      <c r="A55" s="507"/>
      <c r="B55" s="110"/>
      <c r="C55" s="132"/>
      <c r="F55" s="51"/>
      <c r="G55" s="51"/>
      <c r="H55" s="51"/>
      <c r="I55" s="51"/>
      <c r="J55" s="51"/>
      <c r="K55" s="51"/>
      <c r="L55" s="51"/>
      <c r="N55" s="51"/>
      <c r="O55" s="51"/>
      <c r="P55" s="51"/>
      <c r="Q55" s="51"/>
      <c r="R55" s="51"/>
      <c r="S55" s="51"/>
      <c r="T55" s="51"/>
      <c r="U55" s="51"/>
      <c r="V55" s="51"/>
      <c r="W55" s="51"/>
      <c r="X55" s="51"/>
      <c r="Y55" s="51"/>
      <c r="Z55" s="51"/>
    </row>
    <row r="56" spans="1:26" s="49" customFormat="1" ht="16.2" thickBot="1" x14ac:dyDescent="0.35">
      <c r="A56" s="110"/>
      <c r="B56" s="132"/>
      <c r="D56" s="134"/>
      <c r="F56" s="110"/>
      <c r="G56" s="111"/>
      <c r="H56" s="112"/>
      <c r="I56" s="51"/>
      <c r="J56" s="51"/>
      <c r="K56" s="51"/>
      <c r="L56" s="51"/>
    </row>
    <row r="57" spans="1:26" s="49" customFormat="1" ht="48" customHeight="1" x14ac:dyDescent="0.3">
      <c r="A57" s="143" t="s">
        <v>274</v>
      </c>
      <c r="B57" s="502" t="s">
        <v>107</v>
      </c>
      <c r="C57" s="144" t="s">
        <v>108</v>
      </c>
      <c r="D57" s="134"/>
      <c r="F57" s="110"/>
      <c r="G57" s="111"/>
      <c r="H57" s="112"/>
      <c r="I57" s="51"/>
      <c r="J57" s="51"/>
      <c r="K57" s="51"/>
      <c r="L57" s="51"/>
    </row>
    <row r="58" spans="1:26" s="49" customFormat="1" ht="16.2" thickBot="1" x14ac:dyDescent="0.35">
      <c r="A58" s="142" t="s">
        <v>109</v>
      </c>
      <c r="B58" s="322">
        <f>Population!$E$33</f>
        <v>0.23385299229542267</v>
      </c>
      <c r="C58" s="323">
        <f>Population!$C$33</f>
        <v>0.24870129423957543</v>
      </c>
      <c r="D58" s="134"/>
      <c r="F58" s="110"/>
      <c r="G58" s="111"/>
      <c r="H58" s="112"/>
      <c r="I58" s="51"/>
      <c r="J58" s="51"/>
      <c r="K58" s="51"/>
      <c r="L58" s="51"/>
    </row>
    <row r="59" spans="1:26" s="49" customFormat="1" x14ac:dyDescent="0.3">
      <c r="A59" s="133"/>
      <c r="B59" s="133"/>
      <c r="C59" s="133"/>
      <c r="E59" s="110"/>
      <c r="F59" s="111"/>
      <c r="G59" s="112"/>
      <c r="H59" s="51"/>
      <c r="I59" s="51"/>
      <c r="J59" s="51"/>
      <c r="K59" s="51"/>
    </row>
    <row r="60" spans="1:26" s="49" customFormat="1" ht="16.2" thickBot="1" x14ac:dyDescent="0.35">
      <c r="A60" s="109"/>
      <c r="B60" s="133"/>
      <c r="C60" s="133"/>
      <c r="D60" s="133"/>
      <c r="E60" s="133"/>
      <c r="F60" s="133"/>
      <c r="G60" s="133"/>
      <c r="H60" s="133"/>
      <c r="I60" s="133"/>
      <c r="J60" s="133"/>
      <c r="K60" s="133"/>
      <c r="L60" s="133"/>
      <c r="M60" s="133"/>
      <c r="N60" s="133"/>
      <c r="O60" s="133"/>
      <c r="P60" s="133"/>
      <c r="Q60" s="133"/>
      <c r="R60" s="133"/>
      <c r="S60" s="133"/>
      <c r="U60" s="482"/>
      <c r="V60" s="482"/>
      <c r="W60" s="482"/>
    </row>
    <row r="61" spans="1:26" s="49" customFormat="1" ht="16.2" thickBot="1" x14ac:dyDescent="0.35">
      <c r="A61" s="678" t="s">
        <v>65</v>
      </c>
      <c r="B61" s="679"/>
      <c r="C61" s="508"/>
      <c r="D61" s="508"/>
      <c r="E61" s="508"/>
      <c r="F61" s="396"/>
      <c r="G61" s="396"/>
      <c r="H61" s="397"/>
      <c r="I61" s="396"/>
      <c r="J61" s="396"/>
      <c r="K61" s="396"/>
      <c r="L61" s="396"/>
      <c r="M61" s="397"/>
      <c r="N61" s="397"/>
      <c r="O61" s="398"/>
      <c r="P61" s="398"/>
      <c r="Q61" s="398"/>
      <c r="R61" s="398"/>
      <c r="S61" s="397"/>
      <c r="T61" s="475"/>
      <c r="U61" s="483"/>
      <c r="V61" s="483"/>
      <c r="W61" s="484"/>
    </row>
    <row r="62" spans="1:26" s="49" customFormat="1" ht="108" customHeight="1" x14ac:dyDescent="0.3">
      <c r="A62" s="680" t="s">
        <v>13</v>
      </c>
      <c r="B62" s="669" t="s">
        <v>110</v>
      </c>
      <c r="C62" s="669" t="s">
        <v>111</v>
      </c>
      <c r="D62" s="669" t="s">
        <v>14</v>
      </c>
      <c r="E62" s="657" t="s">
        <v>104</v>
      </c>
      <c r="F62" s="658"/>
      <c r="G62" s="669" t="s">
        <v>178</v>
      </c>
      <c r="H62" s="669"/>
      <c r="I62" s="669" t="s">
        <v>103</v>
      </c>
      <c r="J62" s="650" t="s">
        <v>62</v>
      </c>
      <c r="K62" s="651"/>
      <c r="L62" s="651"/>
      <c r="M62" s="651"/>
      <c r="N62" s="651"/>
      <c r="O62" s="651"/>
      <c r="P62" s="651"/>
      <c r="Q62" s="651"/>
      <c r="R62" s="651"/>
      <c r="S62" s="651"/>
      <c r="T62" s="651"/>
      <c r="U62" s="651"/>
      <c r="V62" s="651"/>
      <c r="W62" s="652"/>
    </row>
    <row r="63" spans="1:26" s="49" customFormat="1" x14ac:dyDescent="0.3">
      <c r="A63" s="668"/>
      <c r="B63" s="656"/>
      <c r="C63" s="656"/>
      <c r="D63" s="656"/>
      <c r="E63" s="659"/>
      <c r="F63" s="660"/>
      <c r="G63" s="656"/>
      <c r="H63" s="656"/>
      <c r="I63" s="656"/>
      <c r="J63" s="501">
        <v>2005</v>
      </c>
      <c r="K63" s="501">
        <v>2006</v>
      </c>
      <c r="L63" s="501">
        <v>2007</v>
      </c>
      <c r="M63" s="501">
        <v>2008</v>
      </c>
      <c r="N63" s="501">
        <v>2009</v>
      </c>
      <c r="O63" s="501">
        <v>2010</v>
      </c>
      <c r="P63" s="501">
        <v>2011</v>
      </c>
      <c r="Q63" s="501">
        <v>2012</v>
      </c>
      <c r="R63" s="501">
        <v>2013</v>
      </c>
      <c r="S63" s="501">
        <v>2014</v>
      </c>
      <c r="T63" s="513">
        <v>2015</v>
      </c>
      <c r="U63" s="513">
        <v>2016</v>
      </c>
      <c r="V63" s="513">
        <v>2017</v>
      </c>
      <c r="W63" s="452">
        <v>2018</v>
      </c>
    </row>
    <row r="64" spans="1:26" s="45" customFormat="1" x14ac:dyDescent="0.3">
      <c r="A64" s="663" t="s">
        <v>109</v>
      </c>
      <c r="B64" s="661">
        <f>B58</f>
        <v>0.23385299229542267</v>
      </c>
      <c r="C64" s="666">
        <f>C58</f>
        <v>0.24870129423957543</v>
      </c>
      <c r="D64" s="153" t="s">
        <v>15</v>
      </c>
      <c r="E64" s="661">
        <f>C50</f>
        <v>0.25154347826086959</v>
      </c>
      <c r="F64" s="661"/>
      <c r="G64" s="670">
        <f>D50</f>
        <v>0.45600000000000002</v>
      </c>
      <c r="H64" s="670"/>
      <c r="I64" s="154">
        <f>B44*A31</f>
        <v>0.3</v>
      </c>
      <c r="J64" s="155">
        <f t="shared" ref="J64:O64" si="2">($B$64*$E64*$I64)*(C27-$A$34)</f>
        <v>13738415.25372085</v>
      </c>
      <c r="K64" s="155">
        <f t="shared" si="2"/>
        <v>14008176.720145531</v>
      </c>
      <c r="L64" s="155">
        <f t="shared" si="2"/>
        <v>14277938.186570216</v>
      </c>
      <c r="M64" s="155">
        <f t="shared" si="2"/>
        <v>14547699.652994895</v>
      </c>
      <c r="N64" s="155">
        <f t="shared" si="2"/>
        <v>14817461.119419578</v>
      </c>
      <c r="O64" s="155">
        <f t="shared" si="2"/>
        <v>15087222.585844262</v>
      </c>
      <c r="P64" s="155">
        <f>($C$64*$G64*$I64)*(I27-$A$34)</f>
        <v>25649713.743989035</v>
      </c>
      <c r="Q64" s="155">
        <f>($C$64*$G64*$I64)*(J27-$A$34)</f>
        <v>26196289.49992666</v>
      </c>
      <c r="R64" s="155">
        <f>($C$64*$G64*$I64)*(K27-$A$34)</f>
        <v>26742865.255864277</v>
      </c>
      <c r="S64" s="155">
        <f>($C$64*$G64*$I64)*(L27-$A$34)</f>
        <v>27289441.011801902</v>
      </c>
      <c r="T64" s="462">
        <f>($C$64*$G64*$I64)*(M27-$A$34)</f>
        <v>27836016.767739523</v>
      </c>
      <c r="U64" s="462">
        <f t="shared" ref="U64:W64" si="3">($C$64*$G64*$I64)*(N27-$A$34)</f>
        <v>28394239.634438716</v>
      </c>
      <c r="V64" s="462">
        <f t="shared" si="3"/>
        <v>28964109.611899484</v>
      </c>
      <c r="W64" s="156">
        <f t="shared" si="3"/>
        <v>29545626.700121813</v>
      </c>
    </row>
    <row r="65" spans="1:23" s="45" customFormat="1" x14ac:dyDescent="0.3">
      <c r="A65" s="663"/>
      <c r="B65" s="661"/>
      <c r="C65" s="666"/>
      <c r="D65" s="153" t="s">
        <v>16</v>
      </c>
      <c r="E65" s="662">
        <f t="shared" ref="E65:E66" si="4">C51</f>
        <v>0.182</v>
      </c>
      <c r="F65" s="662"/>
      <c r="G65" s="662">
        <f>D51</f>
        <v>5.4999999999999993E-2</v>
      </c>
      <c r="H65" s="662"/>
      <c r="I65" s="154">
        <f>B46*A31</f>
        <v>0.06</v>
      </c>
      <c r="J65" s="155">
        <f t="shared" ref="J65:O65" si="5">($B$64*$E$65*$I$65)*(C27-$A$34)</f>
        <v>1988039.2793043109</v>
      </c>
      <c r="K65" s="155">
        <f t="shared" si="5"/>
        <v>2027075.5423223292</v>
      </c>
      <c r="L65" s="155">
        <f t="shared" si="5"/>
        <v>2066111.8053403476</v>
      </c>
      <c r="M65" s="155">
        <f t="shared" si="5"/>
        <v>2105148.0683583654</v>
      </c>
      <c r="N65" s="155">
        <f t="shared" si="5"/>
        <v>2144184.3313763835</v>
      </c>
      <c r="O65" s="155">
        <f t="shared" si="5"/>
        <v>2183220.5943944016</v>
      </c>
      <c r="P65" s="155">
        <f>($C$64*$G$65*$I$65)*(I27-$A$34)</f>
        <v>618743.0947014899</v>
      </c>
      <c r="Q65" s="155">
        <f>($C$64*$G$65*$I$65)*(J27-$A$34)</f>
        <v>631928.03618244128</v>
      </c>
      <c r="R65" s="155">
        <f>($C$64*$G$65*$I$65)*(K27-$A$34)</f>
        <v>645112.97766339267</v>
      </c>
      <c r="S65" s="155">
        <f>($C$64*$G$65*$I$65)*(L27-$A$34)</f>
        <v>658297.91914434405</v>
      </c>
      <c r="T65" s="462">
        <f>($C$64*$G$65*$I$65)*(M27-$A$34)</f>
        <v>671482.86062529543</v>
      </c>
      <c r="U65" s="462">
        <f t="shared" ref="U65:W65" si="6">($C$64*$G$65*$I$65)*(N27-$A$34)</f>
        <v>684948.76311146026</v>
      </c>
      <c r="V65" s="462">
        <f t="shared" si="6"/>
        <v>698695.62660283828</v>
      </c>
      <c r="W65" s="156">
        <f t="shared" si="6"/>
        <v>712723.45109942963</v>
      </c>
    </row>
    <row r="66" spans="1:23" s="45" customFormat="1" x14ac:dyDescent="0.3">
      <c r="A66" s="663"/>
      <c r="B66" s="661"/>
      <c r="C66" s="666"/>
      <c r="D66" s="153" t="s">
        <v>176</v>
      </c>
      <c r="E66" s="662">
        <f t="shared" si="4"/>
        <v>1.7261111111111109E-2</v>
      </c>
      <c r="F66" s="662"/>
      <c r="G66" s="661">
        <f>D52</f>
        <v>1.2999999999999999E-2</v>
      </c>
      <c r="H66" s="661"/>
      <c r="I66" s="154">
        <f>B45*A31</f>
        <v>0.3</v>
      </c>
      <c r="J66" s="155">
        <f t="shared" ref="J66:O66" si="7">($B$64*$E$66*$I$66)*(C27-$A$34)</f>
        <v>942740.84871771885</v>
      </c>
      <c r="K66" s="155">
        <f t="shared" si="7"/>
        <v>961252.09249015211</v>
      </c>
      <c r="L66" s="155">
        <f t="shared" si="7"/>
        <v>979763.33626258548</v>
      </c>
      <c r="M66" s="155">
        <f t="shared" si="7"/>
        <v>998274.5800350185</v>
      </c>
      <c r="N66" s="155">
        <f t="shared" si="7"/>
        <v>1016785.8238074518</v>
      </c>
      <c r="O66" s="155">
        <f t="shared" si="7"/>
        <v>1035297.067579885</v>
      </c>
      <c r="P66" s="155">
        <f>($C$64*$G$66*$I$66)*(I27-$A$34)</f>
        <v>731241.83919266984</v>
      </c>
      <c r="Q66" s="155">
        <f>($C$64*$G$66*$I$66)*(J27-$A$34)</f>
        <v>746824.04276106704</v>
      </c>
      <c r="R66" s="155">
        <f>($C$64*$G$66*$I$66)*(K27-$A$34)</f>
        <v>762406.24632946402</v>
      </c>
      <c r="S66" s="155">
        <f>($C$64*$G$66*$I$66)*(L27-$A$34)</f>
        <v>777988.44989786122</v>
      </c>
      <c r="T66" s="462">
        <f>($C$64*$G$66*$I$66)*(M27-$A$34)</f>
        <v>793570.6534662582</v>
      </c>
      <c r="U66" s="462">
        <f t="shared" ref="U66:W66" si="8">($C$64*$G$66*$I$66)*(N27-$A$34)</f>
        <v>809484.90185899846</v>
      </c>
      <c r="V66" s="462">
        <f t="shared" si="8"/>
        <v>825731.19507608167</v>
      </c>
      <c r="W66" s="156">
        <f t="shared" si="8"/>
        <v>842309.5331175077</v>
      </c>
    </row>
    <row r="67" spans="1:23" s="45" customFormat="1" x14ac:dyDescent="0.3">
      <c r="A67" s="663"/>
      <c r="B67" s="661"/>
      <c r="C67" s="666"/>
      <c r="D67" s="153" t="s">
        <v>177</v>
      </c>
      <c r="E67" s="662">
        <f>C54</f>
        <v>0.4079780193236715</v>
      </c>
      <c r="F67" s="662"/>
      <c r="G67" s="661">
        <f>D54</f>
        <v>0.22000000000000003</v>
      </c>
      <c r="H67" s="661"/>
      <c r="I67" s="154">
        <f>B42*A31</f>
        <v>0.06</v>
      </c>
      <c r="J67" s="155">
        <f t="shared" ref="J67:O67" si="9">($B$64*$E$67*$I$67)*(C27-$A$34)</f>
        <v>4456463.3379573198</v>
      </c>
      <c r="K67" s="155">
        <f t="shared" si="9"/>
        <v>4543968.4877808858</v>
      </c>
      <c r="L67" s="155">
        <f t="shared" si="9"/>
        <v>4631473.6376044517</v>
      </c>
      <c r="M67" s="155">
        <f t="shared" si="9"/>
        <v>4718978.7874280168</v>
      </c>
      <c r="N67" s="155">
        <f t="shared" si="9"/>
        <v>4806483.9372515827</v>
      </c>
      <c r="O67" s="155">
        <f t="shared" si="9"/>
        <v>4893989.0870751478</v>
      </c>
      <c r="P67" s="155">
        <f>($C$64*$G$67*$I$67)*(I27-$A$34)</f>
        <v>2474972.3788059601</v>
      </c>
      <c r="Q67" s="155">
        <f>($C$64*$G$67*$I$67)*(J27-$A$34)</f>
        <v>2527712.1447297656</v>
      </c>
      <c r="R67" s="155">
        <f>($C$64*$G$67*$I$67)*(K27-$A$34)</f>
        <v>2580451.9106535711</v>
      </c>
      <c r="S67" s="155">
        <f>($C$64*$G$67*$I$67)*(L27-$A$34)</f>
        <v>2633191.6765773771</v>
      </c>
      <c r="T67" s="462">
        <f>($C$64*$G$67*$I$67)*(M27-$A$34)</f>
        <v>2685931.4425011822</v>
      </c>
      <c r="U67" s="462">
        <f t="shared" ref="U67:W67" si="10">($C$64*$G$67*$I$67)*(N27-$A$34)</f>
        <v>2739795.0524458415</v>
      </c>
      <c r="V67" s="462">
        <f t="shared" si="10"/>
        <v>2794782.5064113541</v>
      </c>
      <c r="W67" s="156">
        <f t="shared" si="10"/>
        <v>2850893.804397719</v>
      </c>
    </row>
    <row r="68" spans="1:23" s="49" customFormat="1" ht="108" customHeight="1" x14ac:dyDescent="0.3">
      <c r="A68" s="668" t="s">
        <v>13</v>
      </c>
      <c r="B68" s="656" t="s">
        <v>110</v>
      </c>
      <c r="C68" s="656" t="s">
        <v>111</v>
      </c>
      <c r="D68" s="656" t="s">
        <v>14</v>
      </c>
      <c r="E68" s="656" t="s">
        <v>205</v>
      </c>
      <c r="F68" s="656" t="s">
        <v>206</v>
      </c>
      <c r="G68" s="656" t="s">
        <v>436</v>
      </c>
      <c r="H68" s="656" t="s">
        <v>437</v>
      </c>
      <c r="I68" s="656" t="s">
        <v>103</v>
      </c>
      <c r="J68" s="653" t="s">
        <v>62</v>
      </c>
      <c r="K68" s="654"/>
      <c r="L68" s="654"/>
      <c r="M68" s="654"/>
      <c r="N68" s="654"/>
      <c r="O68" s="654"/>
      <c r="P68" s="654"/>
      <c r="Q68" s="654"/>
      <c r="R68" s="654"/>
      <c r="S68" s="654"/>
      <c r="T68" s="654"/>
      <c r="U68" s="654"/>
      <c r="V68" s="654"/>
      <c r="W68" s="655"/>
    </row>
    <row r="69" spans="1:23" s="49" customFormat="1" x14ac:dyDescent="0.3">
      <c r="A69" s="668"/>
      <c r="B69" s="656"/>
      <c r="C69" s="656"/>
      <c r="D69" s="656"/>
      <c r="E69" s="656"/>
      <c r="F69" s="656"/>
      <c r="G69" s="656"/>
      <c r="H69" s="656"/>
      <c r="I69" s="656"/>
      <c r="J69" s="501">
        <v>2005</v>
      </c>
      <c r="K69" s="501">
        <v>2006</v>
      </c>
      <c r="L69" s="501">
        <v>2007</v>
      </c>
      <c r="M69" s="501">
        <v>2008</v>
      </c>
      <c r="N69" s="501">
        <v>2009</v>
      </c>
      <c r="O69" s="501">
        <v>2010</v>
      </c>
      <c r="P69" s="501">
        <v>2011</v>
      </c>
      <c r="Q69" s="501">
        <v>2012</v>
      </c>
      <c r="R69" s="501">
        <v>2013</v>
      </c>
      <c r="S69" s="501">
        <v>2014</v>
      </c>
      <c r="T69" s="513">
        <v>2015</v>
      </c>
      <c r="U69" s="513">
        <v>2016</v>
      </c>
      <c r="V69" s="513">
        <v>2017</v>
      </c>
      <c r="W69" s="452">
        <v>2018</v>
      </c>
    </row>
    <row r="70" spans="1:23" s="45" customFormat="1" ht="31.2" x14ac:dyDescent="0.3">
      <c r="A70" s="663" t="s">
        <v>109</v>
      </c>
      <c r="B70" s="661">
        <f>B58</f>
        <v>0.23385299229542267</v>
      </c>
      <c r="C70" s="666">
        <f>C58</f>
        <v>0.24870129423957543</v>
      </c>
      <c r="D70" s="153" t="s">
        <v>63</v>
      </c>
      <c r="E70" s="167">
        <f>C53*'STP status'!E34</f>
        <v>7.0608695652173911E-2</v>
      </c>
      <c r="F70" s="490">
        <f>C53*'STP status'!K34</f>
        <v>0</v>
      </c>
      <c r="G70" s="158">
        <f>D53*'STP status'!K34</f>
        <v>0</v>
      </c>
      <c r="H70" s="157">
        <f>D53*'STP status'!N34</f>
        <v>1.2737864077669903E-2</v>
      </c>
      <c r="I70" s="154">
        <f>B41*A31</f>
        <v>0.3</v>
      </c>
      <c r="J70" s="155">
        <f>($B$70*$E$70*$I$70)*(C23-$A$34)</f>
        <v>792677.8499727376</v>
      </c>
      <c r="K70" s="155">
        <f>($B$70*$E$70*$I$70)*(D23-$A$34)</f>
        <v>808242.52284525812</v>
      </c>
      <c r="L70" s="155">
        <f>($B$70*$E$70*$I$70)*(E23-$A$34)</f>
        <v>823807.19571777852</v>
      </c>
      <c r="M70" s="155">
        <f>($B$70*$F$70*$I$70)*(F23-$A$34)</f>
        <v>0</v>
      </c>
      <c r="N70" s="155">
        <f t="shared" ref="N70:O70" si="11">($B$70*$F$70*$I$70)*(G23-$A$34)</f>
        <v>0</v>
      </c>
      <c r="O70" s="155">
        <f t="shared" si="11"/>
        <v>0</v>
      </c>
      <c r="P70" s="155">
        <f>($C$70*$G$70*$I$70)*(I23-$A$34)</f>
        <v>0</v>
      </c>
      <c r="Q70" s="155">
        <f>($C$70*$G$70*$I$70)*(J23-$A$34)</f>
        <v>0</v>
      </c>
      <c r="R70" s="155">
        <f>($C$70*$G$70*$I$70)*(K23-$A$34)</f>
        <v>0</v>
      </c>
      <c r="S70" s="155">
        <f>($C$70*$G$70*$I$70)*(L23-$A$34)</f>
        <v>0</v>
      </c>
      <c r="T70" s="462">
        <f>($C$70*$G$70*$I$70)*(M23-$A$34)</f>
        <v>0</v>
      </c>
      <c r="U70" s="462">
        <f>($C$70*$H$70*$I$70)*(N23-$A$34)</f>
        <v>341145.03400515747</v>
      </c>
      <c r="V70" s="462">
        <f t="shared" ref="V70:W70" si="12">($C$70*$H$70*$I$70)*(O23-$A$34)</f>
        <v>347991.78585843049</v>
      </c>
      <c r="W70" s="156">
        <f t="shared" si="12"/>
        <v>354978.47292560502</v>
      </c>
    </row>
    <row r="71" spans="1:23" s="45" customFormat="1" ht="31.2" x14ac:dyDescent="0.3">
      <c r="A71" s="663"/>
      <c r="B71" s="661"/>
      <c r="C71" s="666"/>
      <c r="D71" s="153" t="s">
        <v>64</v>
      </c>
      <c r="E71" s="165">
        <f>(C53-E70)*'STP status'!D34</f>
        <v>0</v>
      </c>
      <c r="F71" s="477">
        <f>(C53-F70)*'STP status'!J34</f>
        <v>1.3817748659916616E-2</v>
      </c>
      <c r="G71" s="479">
        <f>(D53-G70)*'STP status'!J34</f>
        <v>2.5048923679060666E-2</v>
      </c>
      <c r="H71" s="479">
        <f>(D53-H70)*'STP status'!M34</f>
        <v>3.818519215770648E-2</v>
      </c>
      <c r="I71" s="154">
        <f>B38*A31</f>
        <v>0.48</v>
      </c>
      <c r="J71" s="155">
        <f>($B$70*$E$71*$I$71)*(C23-$A$34)</f>
        <v>0</v>
      </c>
      <c r="K71" s="155">
        <f>($B$70*$E$71*$I$71)*(D23-$A$34)</f>
        <v>0</v>
      </c>
      <c r="L71" s="155">
        <f>($B$70*$E$71*$I$71)*(E23-$A$34)</f>
        <v>0</v>
      </c>
      <c r="M71" s="155">
        <f>($B$70*$F$71*$I$71)*(F23-$A$34)</f>
        <v>262817.02343336167</v>
      </c>
      <c r="N71" s="155">
        <f t="shared" ref="N71:O71" si="13">($B$70*$F$71*$I$71)*(G23-$A$34)</f>
        <v>267690.50221927802</v>
      </c>
      <c r="O71" s="155">
        <f t="shared" si="13"/>
        <v>272563.98100519442</v>
      </c>
      <c r="P71" s="155">
        <f>($C$70*$G$71*$I$71)*(I23-$A$34)</f>
        <v>969624.93410742853</v>
      </c>
      <c r="Q71" s="155">
        <f>($C$70*$G$71*$I$71)*(J23-$A$34)</f>
        <v>990286.8988617108</v>
      </c>
      <c r="R71" s="155">
        <f>($C$70*$G$71*$I$71)*(K23-$A$34)</f>
        <v>1010948.8636159932</v>
      </c>
      <c r="S71" s="155">
        <f>($C$70*$G$71*$I$71)*(L23-$A$34)</f>
        <v>1031610.8283702757</v>
      </c>
      <c r="T71" s="462">
        <f>($C$70*$G$71*$I$71)*(M23-$A$34)</f>
        <v>1052272.7931245579</v>
      </c>
      <c r="U71" s="462">
        <f>($C$70*$H$71*$I$71)*(N23-$A$34)</f>
        <v>1636279.1874936924</v>
      </c>
      <c r="V71" s="462">
        <f t="shared" ref="V71:W71" si="14">($C$70*$H$71*$I$71)*(O23-$A$34)</f>
        <v>1669119.1717898585</v>
      </c>
      <c r="W71" s="156">
        <f t="shared" si="14"/>
        <v>1702630.3459181509</v>
      </c>
    </row>
    <row r="72" spans="1:23" s="45" customFormat="1" ht="31.8" thickBot="1" x14ac:dyDescent="0.35">
      <c r="A72" s="664"/>
      <c r="B72" s="665"/>
      <c r="C72" s="667"/>
      <c r="D72" s="159" t="s">
        <v>105</v>
      </c>
      <c r="E72" s="164">
        <f>(C53-E70)*'STP status'!C34</f>
        <v>7.0608695652173911E-2</v>
      </c>
      <c r="F72" s="478">
        <f>(C53-F70)*'STP status'!I34</f>
        <v>0.12739964264443121</v>
      </c>
      <c r="G72" s="480">
        <f>(D53-G70)*'STP status'!I34</f>
        <v>0.23095107632093934</v>
      </c>
      <c r="H72" s="481">
        <f>(D53-H70)*'STP status'!L34</f>
        <v>0.20507694376462363</v>
      </c>
      <c r="I72" s="160">
        <f>B39*A31</f>
        <v>0.18</v>
      </c>
      <c r="J72" s="161">
        <f>($B$70*$E$72*$I$72)*(C23-$A$34)</f>
        <v>475606.70998364256</v>
      </c>
      <c r="K72" s="161">
        <f>($B$70*$E$72*$I$72)*(D23-$A$34)</f>
        <v>484945.51370715484</v>
      </c>
      <c r="L72" s="161">
        <f>($B$70*$E$72*$I$72)*(E23-$A$34)</f>
        <v>494284.31743066711</v>
      </c>
      <c r="M72" s="161">
        <f>($B$70*$F$72*$I$72)*(F23-$A$34)</f>
        <v>908689.85852084786</v>
      </c>
      <c r="N72" s="161">
        <f t="shared" ref="N72:O72" si="15">($B$70*$F$72*$I$72)*(G23-$A$34)</f>
        <v>925539.91142315383</v>
      </c>
      <c r="O72" s="161">
        <f t="shared" si="15"/>
        <v>942389.96432545967</v>
      </c>
      <c r="P72" s="161">
        <f>($C$70*$G$72*$I$72)*(I23-$A$34)</f>
        <v>3352478.2096764343</v>
      </c>
      <c r="Q72" s="161">
        <f>($C$70*$G$72*$I$72)*(J23-$A$34)</f>
        <v>3423916.9528143653</v>
      </c>
      <c r="R72" s="161">
        <f>($C$70*$G$72*$I$72)*(K23-$A$34)</f>
        <v>3495355.6959522967</v>
      </c>
      <c r="S72" s="161">
        <f>($C$70*$G$72*$I$72)*(L23-$A$34)</f>
        <v>3566794.4390902282</v>
      </c>
      <c r="T72" s="463">
        <f>($C$70*$G$72*$I$72)*(M23-$A$34)</f>
        <v>3638233.1822281592</v>
      </c>
      <c r="U72" s="463">
        <f>($C$70*$H$72*$I$72)*(N23-$A$34)</f>
        <v>3295418.1577538406</v>
      </c>
      <c r="V72" s="463">
        <f t="shared" ref="V72:W72" si="16">($C$70*$H$72*$I$72)*(O23-$A$34)</f>
        <v>3361556.9202444279</v>
      </c>
      <c r="W72" s="162">
        <f t="shared" si="16"/>
        <v>3429047.4393160404</v>
      </c>
    </row>
    <row r="73" spans="1:23" s="45" customFormat="1" x14ac:dyDescent="0.3">
      <c r="A73" s="131"/>
      <c r="B73" s="47"/>
      <c r="C73" s="47"/>
      <c r="D73" s="47"/>
      <c r="E73" s="324"/>
      <c r="F73" s="48"/>
      <c r="G73" s="48"/>
      <c r="H73" s="476"/>
      <c r="I73" s="48"/>
      <c r="J73" s="48"/>
      <c r="K73" s="48"/>
    </row>
    <row r="74" spans="1:23" s="114" customFormat="1" x14ac:dyDescent="0.3">
      <c r="A74" s="68"/>
      <c r="B74" s="56"/>
      <c r="C74" s="56"/>
      <c r="D74" s="56"/>
      <c r="E74" s="56"/>
      <c r="F74" s="113"/>
      <c r="G74" s="113"/>
      <c r="H74" s="113"/>
      <c r="I74" s="113"/>
      <c r="J74" s="113"/>
      <c r="K74" s="113"/>
    </row>
    <row r="75" spans="1:23" ht="47.25" customHeight="1" x14ac:dyDescent="0.3">
      <c r="A75" s="656" t="s">
        <v>357</v>
      </c>
      <c r="B75" s="656"/>
      <c r="C75" s="392">
        <v>2005</v>
      </c>
      <c r="D75" s="392">
        <v>2006</v>
      </c>
      <c r="E75" s="501">
        <v>2007</v>
      </c>
      <c r="F75" s="501">
        <v>2008</v>
      </c>
      <c r="G75" s="501">
        <v>2009</v>
      </c>
      <c r="H75" s="501">
        <v>2010</v>
      </c>
      <c r="I75" s="501">
        <v>2011</v>
      </c>
      <c r="J75" s="501">
        <v>2012</v>
      </c>
      <c r="K75" s="501">
        <v>2013</v>
      </c>
      <c r="L75" s="501">
        <v>2014</v>
      </c>
      <c r="M75" s="501">
        <v>2015</v>
      </c>
      <c r="N75" s="513">
        <v>2016</v>
      </c>
      <c r="O75" s="513">
        <v>2017</v>
      </c>
      <c r="P75" s="501">
        <v>2018</v>
      </c>
    </row>
    <row r="76" spans="1:23" x14ac:dyDescent="0.3">
      <c r="A76" s="393"/>
      <c r="B76" s="394"/>
      <c r="C76" s="395">
        <f t="shared" ref="C76:L76" si="17">(SUM(J64:J67)+SUM(J70:J72))/10^3</f>
        <v>22393.943279656578</v>
      </c>
      <c r="D76" s="395">
        <f t="shared" si="17"/>
        <v>22833.66087929131</v>
      </c>
      <c r="E76" s="395">
        <f t="shared" si="17"/>
        <v>23273.378478926046</v>
      </c>
      <c r="F76" s="395">
        <f>(SUM(M64:M67)+SUM(M70:M72))/10^3</f>
        <v>23541.607970770503</v>
      </c>
      <c r="G76" s="395">
        <f t="shared" si="17"/>
        <v>23978.145625497429</v>
      </c>
      <c r="H76" s="395">
        <f t="shared" si="17"/>
        <v>24414.683280224348</v>
      </c>
      <c r="I76" s="395">
        <f t="shared" si="17"/>
        <v>33796.774200473017</v>
      </c>
      <c r="J76" s="395">
        <f t="shared" si="17"/>
        <v>34516.957575276007</v>
      </c>
      <c r="K76" s="395">
        <f t="shared" si="17"/>
        <v>35237.140950078996</v>
      </c>
      <c r="L76" s="395">
        <f t="shared" si="17"/>
        <v>35957.324324881993</v>
      </c>
      <c r="M76" s="395">
        <f>(SUM(T64:T67)+SUM(T70:T72))/10^3</f>
        <v>36677.507699684975</v>
      </c>
      <c r="N76" s="395">
        <f t="shared" ref="N76:P76" si="18">(SUM(U64:U67)+SUM(U70:U72))/10^3</f>
        <v>37901.310731107704</v>
      </c>
      <c r="O76" s="395">
        <f t="shared" si="18"/>
        <v>38661.986817882476</v>
      </c>
      <c r="P76" s="395">
        <f t="shared" si="18"/>
        <v>39438.20974689626</v>
      </c>
    </row>
    <row r="77" spans="1:23" x14ac:dyDescent="0.3">
      <c r="A77" s="68"/>
      <c r="B77" s="69"/>
      <c r="C77" s="410"/>
      <c r="D77" s="69"/>
      <c r="E77" s="120"/>
      <c r="F77" s="121"/>
      <c r="G77" s="121"/>
      <c r="H77" s="121"/>
      <c r="I77" s="121"/>
      <c r="J77" s="121"/>
    </row>
    <row r="78" spans="1:23" ht="47.25" customHeight="1" x14ac:dyDescent="0.3">
      <c r="A78" s="656" t="s">
        <v>112</v>
      </c>
      <c r="B78" s="656"/>
      <c r="C78" s="392">
        <v>2005</v>
      </c>
      <c r="D78" s="392">
        <v>2006</v>
      </c>
      <c r="E78" s="501">
        <v>2007</v>
      </c>
      <c r="F78" s="501">
        <v>2008</v>
      </c>
      <c r="G78" s="501">
        <v>2009</v>
      </c>
      <c r="H78" s="501">
        <v>2010</v>
      </c>
      <c r="I78" s="501">
        <v>2011</v>
      </c>
      <c r="J78" s="501">
        <v>2012</v>
      </c>
      <c r="K78" s="501">
        <v>2013</v>
      </c>
      <c r="L78" s="501">
        <v>2014</v>
      </c>
      <c r="M78" s="501">
        <v>2015</v>
      </c>
      <c r="N78" s="513">
        <v>2016</v>
      </c>
      <c r="O78" s="513">
        <v>2017</v>
      </c>
      <c r="P78" s="513">
        <v>2018</v>
      </c>
      <c r="Q78" s="485"/>
    </row>
    <row r="79" spans="1:23" x14ac:dyDescent="0.3">
      <c r="A79" s="393"/>
      <c r="B79" s="394"/>
      <c r="C79" s="395">
        <f t="shared" ref="C79:P79" si="19">C76*21</f>
        <v>470272.80887278815</v>
      </c>
      <c r="D79" s="395">
        <f t="shared" si="19"/>
        <v>479506.87846511754</v>
      </c>
      <c r="E79" s="395">
        <f t="shared" si="19"/>
        <v>488740.94805744698</v>
      </c>
      <c r="F79" s="395">
        <f>F76*21</f>
        <v>494373.76738618058</v>
      </c>
      <c r="G79" s="395">
        <f t="shared" si="19"/>
        <v>503541.05813544599</v>
      </c>
      <c r="H79" s="395">
        <f t="shared" si="19"/>
        <v>512708.34888471133</v>
      </c>
      <c r="I79" s="395">
        <f t="shared" si="19"/>
        <v>709732.25820993341</v>
      </c>
      <c r="J79" s="395">
        <f t="shared" si="19"/>
        <v>724856.10908079613</v>
      </c>
      <c r="K79" s="395">
        <f t="shared" si="19"/>
        <v>739979.95995165897</v>
      </c>
      <c r="L79" s="395">
        <f t="shared" si="19"/>
        <v>755103.8108225218</v>
      </c>
      <c r="M79" s="395">
        <f>M76*21</f>
        <v>770227.66169338452</v>
      </c>
      <c r="N79" s="395">
        <f t="shared" si="19"/>
        <v>795927.52535326174</v>
      </c>
      <c r="O79" s="395">
        <f t="shared" si="19"/>
        <v>811901.72317553195</v>
      </c>
      <c r="P79" s="395">
        <f t="shared" si="19"/>
        <v>828202.40468482149</v>
      </c>
    </row>
    <row r="80" spans="1:23" x14ac:dyDescent="0.3">
      <c r="F80" s="123"/>
    </row>
    <row r="81" spans="2:6" x14ac:dyDescent="0.3">
      <c r="B81" s="57"/>
      <c r="C81" s="367"/>
      <c r="D81" s="57"/>
      <c r="E81" s="57"/>
    </row>
    <row r="82" spans="2:6" x14ac:dyDescent="0.3">
      <c r="B82" s="57"/>
      <c r="C82" s="124"/>
      <c r="D82" s="124"/>
      <c r="E82" s="124"/>
      <c r="F82" s="123"/>
    </row>
    <row r="83" spans="2:6" x14ac:dyDescent="0.3">
      <c r="B83" s="57"/>
      <c r="C83" s="124"/>
      <c r="D83" s="124"/>
      <c r="E83" s="124"/>
    </row>
  </sheetData>
  <mergeCells count="38">
    <mergeCell ref="A33:B33"/>
    <mergeCell ref="A48:D48"/>
    <mergeCell ref="A50:A54"/>
    <mergeCell ref="A61:B61"/>
    <mergeCell ref="A62:A63"/>
    <mergeCell ref="B62:B63"/>
    <mergeCell ref="C62:C63"/>
    <mergeCell ref="D62:D63"/>
    <mergeCell ref="E62:F63"/>
    <mergeCell ref="G62:H63"/>
    <mergeCell ref="I62:I63"/>
    <mergeCell ref="J62:W62"/>
    <mergeCell ref="A64:A67"/>
    <mergeCell ref="B64:B67"/>
    <mergeCell ref="C64:C67"/>
    <mergeCell ref="E64:F64"/>
    <mergeCell ref="G64:H64"/>
    <mergeCell ref="E65:F65"/>
    <mergeCell ref="G65:H65"/>
    <mergeCell ref="E66:F66"/>
    <mergeCell ref="G66:H66"/>
    <mergeCell ref="E67:F67"/>
    <mergeCell ref="G67:H67"/>
    <mergeCell ref="I68:I69"/>
    <mergeCell ref="J68:W68"/>
    <mergeCell ref="A70:A72"/>
    <mergeCell ref="B70:B72"/>
    <mergeCell ref="C70:C72"/>
    <mergeCell ref="A68:A69"/>
    <mergeCell ref="B68:B69"/>
    <mergeCell ref="C68:C69"/>
    <mergeCell ref="D68:D69"/>
    <mergeCell ref="E68:E69"/>
    <mergeCell ref="A75:B75"/>
    <mergeCell ref="A78:B78"/>
    <mergeCell ref="F68:F69"/>
    <mergeCell ref="G68:G69"/>
    <mergeCell ref="H68:H69"/>
  </mergeCells>
  <pageMargins left="0.25" right="0.25" top="0.75" bottom="0.75" header="0.3" footer="0.3"/>
  <pageSetup paperSize="9" scale="35" fitToHeight="0" orientation="landscape" horizontalDpi="4294967293" verticalDpi="4294967293"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Sheet57">
    <tabColor rgb="FFFFC000"/>
    <pageSetUpPr fitToPage="1"/>
  </sheetPr>
  <dimension ref="A1:X48"/>
  <sheetViews>
    <sheetView topLeftCell="I1" zoomScale="85" zoomScaleNormal="85" zoomScalePageLayoutView="80" workbookViewId="0">
      <selection activeCell="T47" sqref="T47"/>
    </sheetView>
  </sheetViews>
  <sheetFormatPr defaultColWidth="8.6640625" defaultRowHeight="15.6" x14ac:dyDescent="0.3"/>
  <cols>
    <col min="1" max="1" width="45.44140625" style="353" customWidth="1"/>
    <col min="2" max="4" width="19.6640625" style="122" customWidth="1"/>
    <col min="5" max="5" width="25.6640625" style="57" customWidth="1"/>
    <col min="6" max="6" width="24.33203125" style="57" customWidth="1"/>
    <col min="7" max="7" width="23" style="57" customWidth="1"/>
    <col min="8" max="8" width="22.33203125" style="57" customWidth="1"/>
    <col min="9" max="9" width="21.6640625" style="57" customWidth="1"/>
    <col min="10" max="10" width="21.33203125" style="57" customWidth="1"/>
    <col min="11" max="11" width="21.44140625" style="57" customWidth="1"/>
    <col min="12" max="12" width="20.6640625" style="57" customWidth="1"/>
    <col min="13" max="13" width="21.6640625" style="57" customWidth="1"/>
    <col min="14" max="14" width="17.6640625" style="57" customWidth="1"/>
    <col min="15" max="16" width="18.33203125" style="57" customWidth="1"/>
    <col min="17" max="191" width="8.6640625" style="57"/>
    <col min="192" max="192" width="43.44140625" style="57" customWidth="1"/>
    <col min="193" max="199" width="18.6640625" style="57" customWidth="1"/>
    <col min="200" max="200" width="15.44140625" style="57" customWidth="1"/>
    <col min="201" max="201" width="12.33203125" style="57" customWidth="1"/>
    <col min="202" max="202" width="14.33203125" style="57" customWidth="1"/>
    <col min="203" max="203" width="12.33203125" style="57" customWidth="1"/>
    <col min="204" max="204" width="12.6640625" style="57" customWidth="1"/>
    <col min="205" max="206" width="12.44140625" style="57" customWidth="1"/>
    <col min="207" max="207" width="12.33203125" style="57" customWidth="1"/>
    <col min="208" max="213" width="11.44140625" style="57" bestFit="1" customWidth="1"/>
    <col min="214" max="214" width="13.6640625" style="57" bestFit="1" customWidth="1"/>
    <col min="215" max="219" width="11.44140625" style="57" bestFit="1" customWidth="1"/>
    <col min="220" max="220" width="11.6640625" style="57" customWidth="1"/>
    <col min="221" max="221" width="13.44140625" style="57" bestFit="1" customWidth="1"/>
    <col min="222" max="223" width="11.44140625" style="57" bestFit="1" customWidth="1"/>
    <col min="224" max="224" width="13.6640625" style="57" bestFit="1" customWidth="1"/>
    <col min="225" max="230" width="11.44140625" style="57" bestFit="1" customWidth="1"/>
    <col min="231" max="233" width="11.33203125" style="57" bestFit="1" customWidth="1"/>
    <col min="234" max="234" width="13.6640625" style="57" bestFit="1" customWidth="1"/>
    <col min="235" max="239" width="11.33203125" style="57" bestFit="1" customWidth="1"/>
    <col min="240" max="240" width="13.44140625" style="57" customWidth="1"/>
    <col min="241" max="241" width="11.33203125" style="57" bestFit="1" customWidth="1"/>
    <col min="242" max="242" width="15.33203125" style="57" customWidth="1"/>
    <col min="243" max="243" width="13.33203125" style="57" customWidth="1"/>
    <col min="244" max="244" width="15.6640625" style="57" customWidth="1"/>
    <col min="245" max="245" width="14.6640625" style="57" customWidth="1"/>
    <col min="246" max="246" width="19.33203125" style="57" customWidth="1"/>
    <col min="247" max="247" width="14" style="57" customWidth="1"/>
    <col min="248" max="248" width="15.6640625" style="57" customWidth="1"/>
    <col min="249" max="249" width="17" style="57" customWidth="1"/>
    <col min="250" max="250" width="16.33203125" style="57" customWidth="1"/>
    <col min="251" max="251" width="17.33203125" style="57" customWidth="1"/>
    <col min="252" max="253" width="8.6640625" style="57"/>
    <col min="254" max="254" width="13.6640625" style="57" bestFit="1" customWidth="1"/>
    <col min="255" max="16384" width="8.6640625" style="57"/>
  </cols>
  <sheetData>
    <row r="1" spans="1:24" x14ac:dyDescent="0.3">
      <c r="A1" s="325"/>
      <c r="B1" s="56"/>
      <c r="C1" s="56"/>
      <c r="D1" s="56"/>
      <c r="E1" s="55"/>
      <c r="F1" s="55"/>
      <c r="G1" s="55"/>
      <c r="H1" s="326"/>
      <c r="I1" s="327"/>
      <c r="J1" s="55"/>
    </row>
    <row r="2" spans="1:24" s="63" customFormat="1" x14ac:dyDescent="0.3">
      <c r="A2" s="297" t="s">
        <v>44</v>
      </c>
      <c r="B2" s="59" t="s">
        <v>163</v>
      </c>
      <c r="C2" s="60">
        <v>2005</v>
      </c>
      <c r="D2" s="60">
        <v>2006</v>
      </c>
      <c r="E2" s="60">
        <v>2007</v>
      </c>
      <c r="F2" s="60">
        <v>2008</v>
      </c>
      <c r="G2" s="60">
        <v>2009</v>
      </c>
      <c r="H2" s="60">
        <v>2010</v>
      </c>
      <c r="I2" s="60">
        <v>2011</v>
      </c>
      <c r="J2" s="60">
        <v>2012</v>
      </c>
      <c r="K2" s="60">
        <v>2013</v>
      </c>
      <c r="L2" s="60">
        <v>2014</v>
      </c>
      <c r="M2" s="60">
        <v>2015</v>
      </c>
      <c r="N2" s="60">
        <v>2016</v>
      </c>
      <c r="O2" s="60">
        <v>2017</v>
      </c>
      <c r="P2" s="61">
        <v>2018</v>
      </c>
    </row>
    <row r="3" spans="1:24" s="66" customFormat="1" x14ac:dyDescent="0.3">
      <c r="A3" s="328"/>
      <c r="B3" s="65"/>
      <c r="C3" s="329">
        <f>'Urban population'!G32</f>
        <v>14747859</v>
      </c>
      <c r="D3" s="329">
        <f>'Urban population'!H32</f>
        <v>15131230</v>
      </c>
      <c r="E3" s="329">
        <f>'Urban population'!I32</f>
        <v>15514601</v>
      </c>
      <c r="F3" s="329">
        <f>'Urban population'!J32</f>
        <v>15897972</v>
      </c>
      <c r="G3" s="329">
        <f>'Urban population'!K32</f>
        <v>16281343</v>
      </c>
      <c r="H3" s="329">
        <f>'Urban population'!L32</f>
        <v>16664714</v>
      </c>
      <c r="I3" s="329">
        <f>'Urban population'!M32</f>
        <v>17048085</v>
      </c>
      <c r="J3" s="329">
        <f>'Urban population'!N32</f>
        <v>17542678.304226268</v>
      </c>
      <c r="K3" s="329">
        <f>'Urban population'!O32</f>
        <v>18037271.608452536</v>
      </c>
      <c r="L3" s="329">
        <f>'Urban population'!P32</f>
        <v>18531864.912678804</v>
      </c>
      <c r="M3" s="329">
        <f>'Urban population'!Q32</f>
        <v>19026458.216905072</v>
      </c>
      <c r="N3" s="329">
        <f>'Urban population'!R32</f>
        <v>19521051.52113134</v>
      </c>
      <c r="O3" s="329">
        <f>'Urban population'!S32</f>
        <v>20015644.825357608</v>
      </c>
      <c r="P3" s="330">
        <f>'Urban population'!T32</f>
        <v>20510238.129583877</v>
      </c>
    </row>
    <row r="4" spans="1:24" s="66" customFormat="1" x14ac:dyDescent="0.3">
      <c r="A4" s="331"/>
      <c r="B4" s="69"/>
      <c r="D4" s="69"/>
      <c r="E4" s="67"/>
      <c r="F4" s="67"/>
      <c r="G4" s="67"/>
      <c r="H4" s="67"/>
      <c r="I4" s="67"/>
      <c r="J4" s="332"/>
      <c r="N4" s="380"/>
    </row>
    <row r="5" spans="1:24" s="66" customFormat="1" x14ac:dyDescent="0.3">
      <c r="A5" s="331"/>
      <c r="B5" s="69"/>
      <c r="C5" s="69"/>
      <c r="D5" s="69"/>
      <c r="E5" s="70"/>
      <c r="F5" s="70"/>
      <c r="G5" s="70"/>
      <c r="H5" s="70"/>
      <c r="I5" s="333"/>
      <c r="J5" s="70"/>
      <c r="N5" s="380"/>
    </row>
    <row r="6" spans="1:24" s="66" customFormat="1" x14ac:dyDescent="0.3">
      <c r="A6" s="297" t="s">
        <v>45</v>
      </c>
      <c r="B6" s="59" t="s">
        <v>46</v>
      </c>
      <c r="C6" s="60">
        <v>2005</v>
      </c>
      <c r="D6" s="60">
        <v>2006</v>
      </c>
      <c r="E6" s="60">
        <v>2007</v>
      </c>
      <c r="F6" s="60">
        <v>2008</v>
      </c>
      <c r="G6" s="60">
        <v>2009</v>
      </c>
      <c r="H6" s="60">
        <v>2010</v>
      </c>
      <c r="I6" s="60">
        <v>2011</v>
      </c>
      <c r="J6" s="60">
        <v>2012</v>
      </c>
      <c r="K6" s="60">
        <v>2013</v>
      </c>
      <c r="L6" s="60">
        <v>2014</v>
      </c>
      <c r="M6" s="60">
        <v>2015</v>
      </c>
      <c r="N6" s="60">
        <v>2016</v>
      </c>
      <c r="O6" s="60">
        <v>2017</v>
      </c>
      <c r="P6" s="61">
        <v>2018</v>
      </c>
    </row>
    <row r="7" spans="1:24" s="66" customFormat="1" x14ac:dyDescent="0.3">
      <c r="A7" s="328"/>
      <c r="B7" s="65"/>
      <c r="C7" s="313">
        <f>'Protein intake'!$B$36/1000*365</f>
        <v>23.36</v>
      </c>
      <c r="D7" s="313">
        <f>'Protein intake'!$B$36/1000*365</f>
        <v>23.36</v>
      </c>
      <c r="E7" s="313">
        <f>'Protein intake'!$B$36/1000*365</f>
        <v>23.36</v>
      </c>
      <c r="F7" s="313">
        <f>'Protein intake'!$B$36/1000*365</f>
        <v>23.36</v>
      </c>
      <c r="G7" s="313">
        <f>'Protein intake'!$F$36/1000*365</f>
        <v>22.666499999999999</v>
      </c>
      <c r="H7" s="313">
        <f>'Protein intake'!$F$36/1000*365</f>
        <v>22.666499999999999</v>
      </c>
      <c r="I7" s="313">
        <f>'Protein intake'!$L$36/1000*365</f>
        <v>23.615500000000004</v>
      </c>
      <c r="J7" s="313">
        <f>'Protein intake'!$L$36/1000*365</f>
        <v>23.615500000000004</v>
      </c>
      <c r="K7" s="313">
        <f>'Protein intake'!$L$36/1000*365</f>
        <v>23.615500000000004</v>
      </c>
      <c r="L7" s="313">
        <f>'Protein intake'!$L$36/1000*365</f>
        <v>23.615500000000004</v>
      </c>
      <c r="M7" s="313">
        <f>'Protein intake'!$L$36/1000*365</f>
        <v>23.615500000000004</v>
      </c>
      <c r="N7" s="313">
        <f>'Protein intake'!$L$36/1000*365</f>
        <v>23.615500000000004</v>
      </c>
      <c r="O7" s="313">
        <f>'Protein intake'!$L$36/1000*365</f>
        <v>23.615500000000004</v>
      </c>
      <c r="P7" s="314">
        <f>'Protein intake'!$L$36/1000*365</f>
        <v>23.615500000000004</v>
      </c>
    </row>
    <row r="8" spans="1:24" s="66" customFormat="1" x14ac:dyDescent="0.3">
      <c r="A8" s="331"/>
      <c r="B8" s="69"/>
      <c r="C8" s="335"/>
      <c r="D8" s="69"/>
      <c r="E8" s="75"/>
      <c r="F8" s="75"/>
      <c r="G8" s="75"/>
      <c r="H8" s="75"/>
      <c r="I8" s="75"/>
      <c r="J8" s="75"/>
      <c r="N8" s="380"/>
    </row>
    <row r="9" spans="1:24" s="66" customFormat="1" x14ac:dyDescent="0.3">
      <c r="A9" s="331"/>
      <c r="B9" s="76"/>
      <c r="C9" s="76"/>
      <c r="D9" s="76"/>
      <c r="E9" s="70"/>
      <c r="F9" s="70"/>
      <c r="G9" s="70"/>
      <c r="H9" s="70"/>
      <c r="I9" s="70"/>
      <c r="J9" s="70"/>
      <c r="N9" s="380"/>
    </row>
    <row r="10" spans="1:24" s="63" customFormat="1" ht="30" customHeight="1" x14ac:dyDescent="0.3">
      <c r="A10" s="297" t="s">
        <v>335</v>
      </c>
      <c r="B10" s="59"/>
      <c r="C10" s="60">
        <v>2005</v>
      </c>
      <c r="D10" s="60">
        <v>2006</v>
      </c>
      <c r="E10" s="60">
        <v>2007</v>
      </c>
      <c r="F10" s="60">
        <v>2008</v>
      </c>
      <c r="G10" s="60">
        <v>2009</v>
      </c>
      <c r="H10" s="60">
        <v>2010</v>
      </c>
      <c r="I10" s="60">
        <v>2011</v>
      </c>
      <c r="J10" s="60">
        <v>2012</v>
      </c>
      <c r="K10" s="60">
        <v>2013</v>
      </c>
      <c r="L10" s="60">
        <v>2014</v>
      </c>
      <c r="M10" s="60">
        <v>2015</v>
      </c>
      <c r="N10" s="60">
        <v>2016</v>
      </c>
      <c r="O10" s="60">
        <v>2017</v>
      </c>
      <c r="P10" s="61">
        <v>2018</v>
      </c>
      <c r="Q10" s="66"/>
      <c r="R10" s="66"/>
      <c r="S10" s="66"/>
      <c r="T10" s="66"/>
      <c r="U10" s="66"/>
      <c r="V10" s="66"/>
      <c r="W10" s="66"/>
      <c r="X10" s="66"/>
    </row>
    <row r="11" spans="1:24" ht="15.75" customHeight="1" x14ac:dyDescent="0.3">
      <c r="A11" s="336"/>
      <c r="B11" s="78"/>
      <c r="C11" s="41">
        <v>0.16</v>
      </c>
      <c r="D11" s="41">
        <v>0.16</v>
      </c>
      <c r="E11" s="42">
        <v>0.16</v>
      </c>
      <c r="F11" s="42">
        <v>0.16</v>
      </c>
      <c r="G11" s="42">
        <v>0.16</v>
      </c>
      <c r="H11" s="42">
        <v>0.16</v>
      </c>
      <c r="I11" s="42">
        <v>0.16</v>
      </c>
      <c r="J11" s="42">
        <v>0.16</v>
      </c>
      <c r="K11" s="43">
        <v>0.16</v>
      </c>
      <c r="L11" s="43">
        <v>0.16</v>
      </c>
      <c r="M11" s="43">
        <v>0.16</v>
      </c>
      <c r="N11" s="43">
        <v>0.16</v>
      </c>
      <c r="O11" s="43">
        <v>0.16</v>
      </c>
      <c r="P11" s="44">
        <v>0.16</v>
      </c>
      <c r="Q11" s="66"/>
      <c r="R11" s="66"/>
      <c r="S11" s="66"/>
      <c r="T11" s="66"/>
      <c r="U11" s="66"/>
      <c r="V11" s="66"/>
      <c r="W11" s="66"/>
      <c r="X11" s="66"/>
    </row>
    <row r="12" spans="1:24" ht="15.75" customHeight="1" x14ac:dyDescent="0.3">
      <c r="A12" s="338"/>
      <c r="B12" s="76"/>
      <c r="C12" s="76"/>
      <c r="D12" s="76"/>
      <c r="E12" s="75"/>
      <c r="F12" s="75"/>
      <c r="G12" s="75"/>
      <c r="H12" s="75"/>
      <c r="I12" s="75"/>
      <c r="J12" s="75"/>
      <c r="N12" s="380"/>
      <c r="O12" s="66"/>
      <c r="P12" s="66"/>
      <c r="Q12" s="66"/>
      <c r="R12" s="66"/>
      <c r="S12" s="66"/>
      <c r="T12" s="66"/>
      <c r="U12" s="66"/>
      <c r="V12" s="66"/>
      <c r="W12" s="66"/>
      <c r="X12" s="66"/>
    </row>
    <row r="13" spans="1:24" x14ac:dyDescent="0.3">
      <c r="A13" s="338"/>
      <c r="B13" s="76"/>
      <c r="C13" s="76"/>
      <c r="D13" s="76"/>
      <c r="E13" s="75"/>
      <c r="F13" s="81"/>
      <c r="G13" s="81"/>
      <c r="H13" s="81"/>
      <c r="I13" s="81"/>
      <c r="J13" s="81"/>
      <c r="N13" s="380"/>
      <c r="O13" s="66"/>
      <c r="P13" s="66"/>
      <c r="Q13" s="66"/>
      <c r="R13" s="66"/>
      <c r="S13" s="66"/>
      <c r="T13" s="66"/>
      <c r="U13" s="66"/>
      <c r="V13" s="66"/>
      <c r="W13" s="66"/>
      <c r="X13" s="66"/>
    </row>
    <row r="14" spans="1:24" ht="33.6" x14ac:dyDescent="0.3">
      <c r="A14" s="297" t="s">
        <v>336</v>
      </c>
      <c r="B14" s="59"/>
      <c r="C14" s="60">
        <v>2005</v>
      </c>
      <c r="D14" s="60">
        <v>2006</v>
      </c>
      <c r="E14" s="60">
        <v>2007</v>
      </c>
      <c r="F14" s="60">
        <v>2008</v>
      </c>
      <c r="G14" s="60">
        <v>2009</v>
      </c>
      <c r="H14" s="60">
        <v>2010</v>
      </c>
      <c r="I14" s="60">
        <v>2011</v>
      </c>
      <c r="J14" s="60">
        <v>2012</v>
      </c>
      <c r="K14" s="60">
        <v>2013</v>
      </c>
      <c r="L14" s="60">
        <v>2014</v>
      </c>
      <c r="M14" s="60">
        <v>2015</v>
      </c>
      <c r="N14" s="60">
        <v>2016</v>
      </c>
      <c r="O14" s="60">
        <v>2017</v>
      </c>
      <c r="P14" s="61">
        <v>2018</v>
      </c>
      <c r="Q14" s="66"/>
      <c r="R14" s="66"/>
      <c r="S14" s="66"/>
      <c r="T14" s="66"/>
      <c r="U14" s="66"/>
      <c r="V14" s="66"/>
      <c r="W14" s="66"/>
      <c r="X14" s="66"/>
    </row>
    <row r="15" spans="1:24" ht="15.75" customHeight="1" x14ac:dyDescent="0.3">
      <c r="A15" s="336"/>
      <c r="B15" s="78"/>
      <c r="C15" s="74">
        <v>1.4</v>
      </c>
      <c r="D15" s="74">
        <v>1.4</v>
      </c>
      <c r="E15" s="74">
        <v>1.4</v>
      </c>
      <c r="F15" s="74">
        <v>1.4</v>
      </c>
      <c r="G15" s="74">
        <v>1.4</v>
      </c>
      <c r="H15" s="74">
        <v>1.4</v>
      </c>
      <c r="I15" s="74">
        <v>1.4</v>
      </c>
      <c r="J15" s="74">
        <v>1.4</v>
      </c>
      <c r="K15" s="145">
        <v>1.4</v>
      </c>
      <c r="L15" s="145">
        <v>1.4</v>
      </c>
      <c r="M15" s="145">
        <v>1.4</v>
      </c>
      <c r="N15" s="145">
        <v>1.4</v>
      </c>
      <c r="O15" s="145">
        <v>1.4</v>
      </c>
      <c r="P15" s="146">
        <v>1.4</v>
      </c>
      <c r="Q15" s="66"/>
      <c r="R15" s="66"/>
      <c r="S15" s="66"/>
      <c r="T15" s="66"/>
      <c r="U15" s="66"/>
      <c r="V15" s="66"/>
      <c r="W15" s="66"/>
      <c r="X15" s="66"/>
    </row>
    <row r="16" spans="1:24" ht="15.75" customHeight="1" x14ac:dyDescent="0.3">
      <c r="A16" s="338"/>
      <c r="B16" s="76"/>
      <c r="C16" s="76"/>
      <c r="D16" s="76"/>
      <c r="E16" s="75"/>
      <c r="F16" s="75"/>
      <c r="G16" s="75"/>
      <c r="H16" s="75"/>
      <c r="I16" s="75"/>
      <c r="J16" s="75"/>
      <c r="N16" s="380"/>
      <c r="O16" s="66"/>
      <c r="P16" s="66"/>
      <c r="Q16" s="66"/>
      <c r="R16" s="66"/>
      <c r="S16" s="66"/>
      <c r="T16" s="66"/>
      <c r="U16" s="66"/>
      <c r="V16" s="66"/>
      <c r="W16" s="66"/>
      <c r="X16" s="66"/>
    </row>
    <row r="17" spans="1:16" x14ac:dyDescent="0.3">
      <c r="A17" s="338"/>
      <c r="B17" s="76"/>
      <c r="C17" s="76"/>
      <c r="D17" s="76"/>
      <c r="E17" s="82"/>
      <c r="F17" s="82"/>
      <c r="G17" s="82"/>
      <c r="H17" s="82"/>
      <c r="I17" s="82"/>
      <c r="J17" s="82"/>
      <c r="N17" s="55"/>
    </row>
    <row r="18" spans="1:16" s="63" customFormat="1" ht="51.6" x14ac:dyDescent="0.3">
      <c r="A18" s="297" t="s">
        <v>337</v>
      </c>
      <c r="B18" s="59"/>
      <c r="C18" s="60">
        <v>2005</v>
      </c>
      <c r="D18" s="60">
        <v>2006</v>
      </c>
      <c r="E18" s="60">
        <v>2007</v>
      </c>
      <c r="F18" s="60">
        <v>2008</v>
      </c>
      <c r="G18" s="60">
        <v>2009</v>
      </c>
      <c r="H18" s="60">
        <v>2010</v>
      </c>
      <c r="I18" s="60">
        <v>2011</v>
      </c>
      <c r="J18" s="60">
        <v>2012</v>
      </c>
      <c r="K18" s="60">
        <v>2013</v>
      </c>
      <c r="L18" s="60">
        <v>2014</v>
      </c>
      <c r="M18" s="60">
        <v>2015</v>
      </c>
      <c r="N18" s="60">
        <v>2016</v>
      </c>
      <c r="O18" s="60">
        <v>2017</v>
      </c>
      <c r="P18" s="61">
        <v>2018</v>
      </c>
    </row>
    <row r="19" spans="1:16" x14ac:dyDescent="0.3">
      <c r="A19" s="336"/>
      <c r="B19" s="78"/>
      <c r="C19" s="41">
        <v>1.25</v>
      </c>
      <c r="D19" s="41">
        <v>1.25</v>
      </c>
      <c r="E19" s="42">
        <v>1.25</v>
      </c>
      <c r="F19" s="42">
        <v>1.25</v>
      </c>
      <c r="G19" s="42">
        <v>1.25</v>
      </c>
      <c r="H19" s="42">
        <v>1.25</v>
      </c>
      <c r="I19" s="42">
        <v>1.25</v>
      </c>
      <c r="J19" s="42">
        <v>1.25</v>
      </c>
      <c r="K19" s="43">
        <v>1.25</v>
      </c>
      <c r="L19" s="43">
        <v>1.25</v>
      </c>
      <c r="M19" s="43">
        <v>1.25</v>
      </c>
      <c r="N19" s="43">
        <v>1.25</v>
      </c>
      <c r="O19" s="43">
        <v>1.25</v>
      </c>
      <c r="P19" s="44">
        <v>1.25</v>
      </c>
    </row>
    <row r="20" spans="1:16" x14ac:dyDescent="0.3">
      <c r="A20" s="338"/>
      <c r="B20" s="76"/>
      <c r="C20" s="76"/>
      <c r="D20" s="76"/>
      <c r="E20" s="75"/>
      <c r="F20" s="75"/>
      <c r="G20" s="75"/>
      <c r="H20" s="75"/>
      <c r="I20" s="75"/>
      <c r="J20" s="75"/>
      <c r="N20" s="55"/>
    </row>
    <row r="21" spans="1:16" x14ac:dyDescent="0.3">
      <c r="A21" s="338"/>
      <c r="B21" s="76"/>
      <c r="C21" s="76"/>
      <c r="D21" s="76"/>
      <c r="E21" s="82"/>
      <c r="F21" s="82"/>
      <c r="G21" s="82"/>
      <c r="H21" s="82"/>
      <c r="I21" s="82"/>
      <c r="J21" s="82"/>
      <c r="N21" s="55"/>
    </row>
    <row r="22" spans="1:16" s="49" customFormat="1" ht="15.75" customHeight="1" x14ac:dyDescent="0.3">
      <c r="A22" s="297" t="s">
        <v>338</v>
      </c>
      <c r="B22" s="298"/>
      <c r="C22" s="50"/>
      <c r="D22" s="50"/>
      <c r="E22" s="91"/>
      <c r="F22" s="91"/>
      <c r="G22" s="91"/>
      <c r="H22" s="91"/>
      <c r="I22" s="91"/>
      <c r="J22" s="91"/>
      <c r="N22" s="89"/>
    </row>
    <row r="23" spans="1:16" s="49" customFormat="1" ht="15.75" customHeight="1" x14ac:dyDescent="0.3">
      <c r="A23" s="94">
        <v>0</v>
      </c>
      <c r="B23" s="93" t="s">
        <v>47</v>
      </c>
      <c r="C23" s="50"/>
      <c r="D23" s="50"/>
      <c r="E23" s="51"/>
      <c r="F23" s="48"/>
      <c r="G23" s="48"/>
      <c r="H23" s="48"/>
      <c r="I23" s="48"/>
      <c r="J23" s="48"/>
      <c r="N23" s="89"/>
    </row>
    <row r="24" spans="1:16" s="49" customFormat="1" ht="15.75" customHeight="1" x14ac:dyDescent="0.3">
      <c r="A24" s="339"/>
      <c r="B24" s="50"/>
      <c r="C24" s="50"/>
      <c r="D24" s="50"/>
      <c r="E24" s="51"/>
      <c r="F24" s="48"/>
      <c r="G24" s="48"/>
      <c r="H24" s="48"/>
      <c r="I24" s="48"/>
      <c r="J24" s="48"/>
      <c r="N24" s="89"/>
    </row>
    <row r="25" spans="1:16" s="49" customFormat="1" ht="15.75" customHeight="1" x14ac:dyDescent="0.3">
      <c r="A25" s="339"/>
      <c r="B25" s="50"/>
      <c r="C25" s="50"/>
      <c r="D25" s="50"/>
      <c r="E25" s="51"/>
      <c r="F25" s="48"/>
      <c r="G25" s="48"/>
      <c r="H25" s="48"/>
      <c r="I25" s="48"/>
      <c r="J25" s="48"/>
      <c r="N25" s="89"/>
    </row>
    <row r="26" spans="1:16" ht="33.6" x14ac:dyDescent="0.3">
      <c r="A26" s="297" t="s">
        <v>339</v>
      </c>
      <c r="B26" s="115" t="s">
        <v>47</v>
      </c>
      <c r="C26" s="60">
        <v>2005</v>
      </c>
      <c r="D26" s="60">
        <v>2006</v>
      </c>
      <c r="E26" s="60">
        <v>2007</v>
      </c>
      <c r="F26" s="60">
        <v>2008</v>
      </c>
      <c r="G26" s="60">
        <v>2009</v>
      </c>
      <c r="H26" s="60">
        <v>2010</v>
      </c>
      <c r="I26" s="60">
        <v>2011</v>
      </c>
      <c r="J26" s="60">
        <v>2012</v>
      </c>
      <c r="K26" s="60">
        <v>2013</v>
      </c>
      <c r="L26" s="60">
        <v>2014</v>
      </c>
      <c r="M26" s="60">
        <v>2015</v>
      </c>
      <c r="N26" s="60">
        <v>2016</v>
      </c>
      <c r="O26" s="60">
        <v>2017</v>
      </c>
      <c r="P26" s="61">
        <v>2018</v>
      </c>
    </row>
    <row r="27" spans="1:16" s="49" customFormat="1" x14ac:dyDescent="0.3">
      <c r="A27" s="340"/>
      <c r="B27" s="84"/>
      <c r="C27" s="315">
        <f t="shared" ref="C27:L27" si="0">(C3*C7*C11*C15*C19)-$A$23</f>
        <v>96462796.147200003</v>
      </c>
      <c r="D27" s="315">
        <f t="shared" si="0"/>
        <v>98970349.184000015</v>
      </c>
      <c r="E27" s="315">
        <f t="shared" si="0"/>
        <v>101477902.2208</v>
      </c>
      <c r="F27" s="315">
        <f t="shared" si="0"/>
        <v>103985455.25760001</v>
      </c>
      <c r="G27" s="315">
        <f t="shared" si="0"/>
        <v>103331497.11066</v>
      </c>
      <c r="H27" s="315">
        <f t="shared" si="0"/>
        <v>105764607.16667998</v>
      </c>
      <c r="I27" s="315">
        <f t="shared" si="0"/>
        <v>112727734.3689</v>
      </c>
      <c r="J27" s="315">
        <f t="shared" si="0"/>
        <v>115998153.45816754</v>
      </c>
      <c r="K27" s="315">
        <f t="shared" si="0"/>
        <v>119268572.54743505</v>
      </c>
      <c r="L27" s="315">
        <f t="shared" si="0"/>
        <v>122538991.63670257</v>
      </c>
      <c r="M27" s="315">
        <f>(M3*M7*M11*M15*M19)-$A$23</f>
        <v>125809410.7259701</v>
      </c>
      <c r="N27" s="315">
        <f t="shared" ref="N27:P27" si="1">(N3*N7*N11*N15*N19)-$A$23</f>
        <v>129079829.81523764</v>
      </c>
      <c r="O27" s="315">
        <f t="shared" si="1"/>
        <v>132350248.90450515</v>
      </c>
      <c r="P27" s="316">
        <f t="shared" si="1"/>
        <v>135620667.99377269</v>
      </c>
    </row>
    <row r="28" spans="1:16" s="49" customFormat="1" x14ac:dyDescent="0.3">
      <c r="A28" s="341"/>
      <c r="B28" s="85"/>
      <c r="C28" s="85"/>
      <c r="D28" s="85"/>
      <c r="E28" s="86"/>
      <c r="F28" s="86"/>
      <c r="G28" s="86"/>
      <c r="H28" s="86"/>
      <c r="I28" s="86"/>
      <c r="J28" s="86"/>
      <c r="N28" s="89"/>
    </row>
    <row r="29" spans="1:16" s="49" customFormat="1" x14ac:dyDescent="0.3">
      <c r="A29" s="341"/>
      <c r="B29" s="85"/>
      <c r="C29" s="85"/>
      <c r="D29" s="85"/>
      <c r="E29" s="87"/>
      <c r="F29" s="87"/>
      <c r="G29" s="87"/>
      <c r="H29" s="87"/>
      <c r="I29" s="87"/>
      <c r="J29" s="87"/>
      <c r="N29" s="89"/>
    </row>
    <row r="30" spans="1:16" ht="33.6" x14ac:dyDescent="0.3">
      <c r="A30" s="297" t="s">
        <v>340</v>
      </c>
      <c r="B30" s="59" t="s">
        <v>48</v>
      </c>
      <c r="C30" s="60">
        <v>2005</v>
      </c>
      <c r="D30" s="60">
        <v>2006</v>
      </c>
      <c r="E30" s="60">
        <v>2007</v>
      </c>
      <c r="F30" s="60">
        <v>2008</v>
      </c>
      <c r="G30" s="60">
        <v>2009</v>
      </c>
      <c r="H30" s="60">
        <v>2010</v>
      </c>
      <c r="I30" s="60">
        <v>2011</v>
      </c>
      <c r="J30" s="60">
        <v>2012</v>
      </c>
      <c r="K30" s="60">
        <v>2013</v>
      </c>
      <c r="L30" s="60">
        <v>2014</v>
      </c>
      <c r="M30" s="60">
        <v>2015</v>
      </c>
      <c r="N30" s="60">
        <v>2016</v>
      </c>
      <c r="O30" s="60">
        <v>2017</v>
      </c>
      <c r="P30" s="61">
        <v>2018</v>
      </c>
    </row>
    <row r="31" spans="1:16" s="49" customFormat="1" x14ac:dyDescent="0.3">
      <c r="A31" s="342"/>
      <c r="B31" s="343"/>
      <c r="C31" s="315">
        <v>5.0000000000000001E-3</v>
      </c>
      <c r="D31" s="315">
        <v>5.0000000000000001E-3</v>
      </c>
      <c r="E31" s="315">
        <v>5.0000000000000001E-3</v>
      </c>
      <c r="F31" s="315">
        <v>5.0000000000000001E-3</v>
      </c>
      <c r="G31" s="315">
        <v>5.0000000000000001E-3</v>
      </c>
      <c r="H31" s="315">
        <v>5.0000000000000001E-3</v>
      </c>
      <c r="I31" s="315">
        <v>5.0000000000000001E-3</v>
      </c>
      <c r="J31" s="315">
        <v>5.0000000000000001E-3</v>
      </c>
      <c r="K31" s="315">
        <v>5.0000000000000001E-3</v>
      </c>
      <c r="L31" s="315">
        <v>5.0000000000000001E-3</v>
      </c>
      <c r="M31" s="315">
        <v>5.0000000000000001E-3</v>
      </c>
      <c r="N31" s="315">
        <v>5.0000000000000001E-3</v>
      </c>
      <c r="O31" s="315">
        <v>5.0000000000000001E-3</v>
      </c>
      <c r="P31" s="316">
        <v>5.0000000000000001E-3</v>
      </c>
    </row>
    <row r="32" spans="1:16" s="49" customFormat="1" x14ac:dyDescent="0.3">
      <c r="A32" s="344"/>
      <c r="B32" s="90"/>
      <c r="C32" s="90"/>
      <c r="D32" s="90"/>
      <c r="E32" s="86"/>
      <c r="F32" s="86"/>
      <c r="G32" s="86"/>
      <c r="H32" s="86"/>
      <c r="I32" s="86"/>
      <c r="J32" s="86"/>
      <c r="N32" s="89"/>
    </row>
    <row r="33" spans="1:16" s="49" customFormat="1" ht="15.75" customHeight="1" x14ac:dyDescent="0.3">
      <c r="A33" s="344"/>
      <c r="B33" s="89"/>
      <c r="C33" s="89"/>
      <c r="D33" s="89"/>
      <c r="E33" s="51"/>
      <c r="F33" s="51"/>
      <c r="G33" s="51"/>
      <c r="H33" s="51"/>
      <c r="I33" s="51"/>
      <c r="J33" s="51"/>
      <c r="N33" s="89"/>
    </row>
    <row r="34" spans="1:16" s="49" customFormat="1" ht="15" customHeight="1" x14ac:dyDescent="0.3">
      <c r="A34" s="345" t="s">
        <v>49</v>
      </c>
      <c r="B34" s="346"/>
      <c r="C34" s="346"/>
      <c r="D34" s="346"/>
      <c r="E34" s="51"/>
      <c r="F34" s="51"/>
      <c r="G34" s="51"/>
      <c r="H34" s="51"/>
      <c r="I34" s="51"/>
      <c r="J34" s="51"/>
      <c r="N34" s="89"/>
    </row>
    <row r="35" spans="1:16" s="49" customFormat="1" x14ac:dyDescent="0.3">
      <c r="A35" s="347">
        <f>44/28</f>
        <v>1.5714285714285714</v>
      </c>
      <c r="B35" s="85"/>
      <c r="C35" s="85"/>
      <c r="D35" s="85"/>
      <c r="E35" s="51"/>
      <c r="F35" s="51"/>
      <c r="G35" s="51"/>
      <c r="H35" s="51"/>
      <c r="I35" s="51"/>
      <c r="J35" s="51"/>
      <c r="N35" s="89"/>
    </row>
    <row r="36" spans="1:16" s="49" customFormat="1" x14ac:dyDescent="0.3">
      <c r="A36" s="97"/>
      <c r="B36" s="89"/>
      <c r="C36" s="89"/>
      <c r="D36" s="89"/>
      <c r="E36" s="51"/>
      <c r="F36" s="51"/>
      <c r="G36" s="51"/>
      <c r="H36" s="51"/>
      <c r="I36" s="51"/>
      <c r="J36" s="51"/>
      <c r="N36" s="89"/>
    </row>
    <row r="37" spans="1:16" s="49" customFormat="1" x14ac:dyDescent="0.3">
      <c r="A37" s="344"/>
      <c r="B37" s="90"/>
      <c r="C37" s="90"/>
      <c r="D37" s="90"/>
      <c r="E37" s="51"/>
      <c r="F37" s="51"/>
      <c r="G37" s="51"/>
      <c r="H37" s="51"/>
      <c r="I37" s="51"/>
      <c r="J37" s="51"/>
      <c r="N37" s="89"/>
    </row>
    <row r="38" spans="1:16" ht="47.25" customHeight="1" x14ac:dyDescent="0.3">
      <c r="A38" s="681" t="s">
        <v>115</v>
      </c>
      <c r="B38" s="682"/>
      <c r="C38" s="60">
        <v>2005</v>
      </c>
      <c r="D38" s="60">
        <v>2006</v>
      </c>
      <c r="E38" s="348">
        <v>2007</v>
      </c>
      <c r="F38" s="348">
        <v>2008</v>
      </c>
      <c r="G38" s="348">
        <v>2009</v>
      </c>
      <c r="H38" s="348">
        <v>2010</v>
      </c>
      <c r="I38" s="348">
        <v>2011</v>
      </c>
      <c r="J38" s="348">
        <v>2012</v>
      </c>
      <c r="K38" s="60">
        <v>2013</v>
      </c>
      <c r="L38" s="60">
        <v>2014</v>
      </c>
      <c r="M38" s="60">
        <v>2015</v>
      </c>
      <c r="N38" s="60">
        <v>2016</v>
      </c>
      <c r="O38" s="60">
        <v>2017</v>
      </c>
      <c r="P38" s="61">
        <v>2018</v>
      </c>
    </row>
    <row r="39" spans="1:16" x14ac:dyDescent="0.3">
      <c r="A39" s="328"/>
      <c r="B39" s="65"/>
      <c r="C39" s="349">
        <f t="shared" ref="C39:L39" si="2">C27*C31*$A$35/10^3</f>
        <v>757.92196972800002</v>
      </c>
      <c r="D39" s="349">
        <f t="shared" si="2"/>
        <v>777.62417216000006</v>
      </c>
      <c r="E39" s="349">
        <f t="shared" si="2"/>
        <v>797.32637459199987</v>
      </c>
      <c r="F39" s="349">
        <f t="shared" si="2"/>
        <v>817.02857702400013</v>
      </c>
      <c r="G39" s="349">
        <f t="shared" si="2"/>
        <v>811.89033444090001</v>
      </c>
      <c r="H39" s="349">
        <f t="shared" si="2"/>
        <v>831.00762773819974</v>
      </c>
      <c r="I39" s="349">
        <f t="shared" si="2"/>
        <v>885.7179128985</v>
      </c>
      <c r="J39" s="349">
        <f t="shared" si="2"/>
        <v>911.41406288560211</v>
      </c>
      <c r="K39" s="349">
        <f t="shared" si="2"/>
        <v>937.11021287270387</v>
      </c>
      <c r="L39" s="349">
        <f t="shared" si="2"/>
        <v>962.80636285980597</v>
      </c>
      <c r="M39" s="349">
        <f>M27*M31*$A$35/10^3</f>
        <v>988.50251284690796</v>
      </c>
      <c r="N39" s="349">
        <f t="shared" ref="N39:P39" si="3">N27*N31*$A$35/10^3</f>
        <v>1014.1986628340101</v>
      </c>
      <c r="O39" s="349">
        <f t="shared" si="3"/>
        <v>1039.8948128211121</v>
      </c>
      <c r="P39" s="350">
        <f t="shared" si="3"/>
        <v>1065.5909628082138</v>
      </c>
    </row>
    <row r="40" spans="1:16" x14ac:dyDescent="0.3">
      <c r="A40" s="331"/>
      <c r="B40" s="69"/>
      <c r="C40" s="69"/>
      <c r="D40" s="69"/>
      <c r="E40" s="121"/>
      <c r="F40" s="121"/>
      <c r="G40" s="121"/>
      <c r="H40" s="121"/>
      <c r="I40" s="121"/>
      <c r="J40" s="121"/>
      <c r="N40" s="55"/>
    </row>
    <row r="41" spans="1:16" x14ac:dyDescent="0.3">
      <c r="N41" s="55"/>
    </row>
    <row r="42" spans="1:16" ht="47.25" customHeight="1" x14ac:dyDescent="0.3">
      <c r="A42" s="681" t="s">
        <v>113</v>
      </c>
      <c r="B42" s="682"/>
      <c r="C42" s="351">
        <v>2005</v>
      </c>
      <c r="D42" s="352">
        <v>2006</v>
      </c>
      <c r="E42" s="348">
        <v>2007</v>
      </c>
      <c r="F42" s="348">
        <v>2008</v>
      </c>
      <c r="G42" s="348">
        <v>2009</v>
      </c>
      <c r="H42" s="348">
        <v>2010</v>
      </c>
      <c r="I42" s="348">
        <v>2011</v>
      </c>
      <c r="J42" s="348">
        <v>2012</v>
      </c>
      <c r="K42" s="60">
        <v>2013</v>
      </c>
      <c r="L42" s="60">
        <v>2014</v>
      </c>
      <c r="M42" s="60">
        <v>2015</v>
      </c>
      <c r="N42" s="60">
        <v>2016</v>
      </c>
      <c r="O42" s="60">
        <v>2017</v>
      </c>
      <c r="P42" s="61">
        <v>2018</v>
      </c>
    </row>
    <row r="43" spans="1:16" x14ac:dyDescent="0.3">
      <c r="A43" s="328"/>
      <c r="B43" s="65"/>
      <c r="C43" s="118">
        <f t="shared" ref="C43:L43" si="4">C39*310</f>
        <v>234955.81061568001</v>
      </c>
      <c r="D43" s="118">
        <f t="shared" si="4"/>
        <v>241063.49336960001</v>
      </c>
      <c r="E43" s="118">
        <f t="shared" si="4"/>
        <v>247171.17612351995</v>
      </c>
      <c r="F43" s="118">
        <f t="shared" si="4"/>
        <v>253278.85887744004</v>
      </c>
      <c r="G43" s="118">
        <f t="shared" si="4"/>
        <v>251686.00367667901</v>
      </c>
      <c r="H43" s="118">
        <f t="shared" si="4"/>
        <v>257612.36459884193</v>
      </c>
      <c r="I43" s="118">
        <f t="shared" si="4"/>
        <v>274572.55299853499</v>
      </c>
      <c r="J43" s="118">
        <f t="shared" si="4"/>
        <v>282538.35949453665</v>
      </c>
      <c r="K43" s="118">
        <f t="shared" si="4"/>
        <v>290504.1659905382</v>
      </c>
      <c r="L43" s="118">
        <f t="shared" si="4"/>
        <v>298469.97248653986</v>
      </c>
      <c r="M43" s="118">
        <f>M39*310</f>
        <v>306435.77898254147</v>
      </c>
      <c r="N43" s="118">
        <f t="shared" ref="N43:P43" si="5">N39*310</f>
        <v>314401.58547854313</v>
      </c>
      <c r="O43" s="118">
        <f t="shared" si="5"/>
        <v>322367.39197454473</v>
      </c>
      <c r="P43" s="119">
        <f t="shared" si="5"/>
        <v>330333.19847054628</v>
      </c>
    </row>
    <row r="44" spans="1:16" x14ac:dyDescent="0.3">
      <c r="E44" s="354"/>
      <c r="G44" s="354"/>
    </row>
    <row r="46" spans="1:16" x14ac:dyDescent="0.3">
      <c r="A46" s="122"/>
      <c r="C46" s="50"/>
      <c r="D46" s="50"/>
    </row>
    <row r="47" spans="1:16" x14ac:dyDescent="0.3">
      <c r="A47" s="122"/>
      <c r="C47" s="124"/>
      <c r="D47" s="124"/>
    </row>
    <row r="48" spans="1:16" x14ac:dyDescent="0.3">
      <c r="A48" s="122"/>
      <c r="C48" s="355"/>
      <c r="D48" s="355"/>
    </row>
  </sheetData>
  <mergeCells count="2">
    <mergeCell ref="A38:B38"/>
    <mergeCell ref="A42:B42"/>
  </mergeCells>
  <hyperlinks>
    <hyperlink ref="P14" r:id="rId1" display="http://www.indiaenvironmentportal.org.in/files/file/nutritional%20intake%20in%20India%202011-12.pdf" xr:uid="{00000000-0004-0000-4300-000000000000}"/>
  </hyperlinks>
  <pageMargins left="0.25" right="0.25" top="0.75" bottom="0.75" header="0.3" footer="0.3"/>
  <pageSetup paperSize="9" scale="51" fitToHeight="0" orientation="landscape" horizontalDpi="4294967293" verticalDpi="4294967293"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tabColor rgb="FFFFC000"/>
    <pageSetUpPr fitToPage="1"/>
  </sheetPr>
  <dimension ref="A1:Y83"/>
  <sheetViews>
    <sheetView topLeftCell="A70" zoomScale="85" zoomScaleNormal="85" zoomScalePageLayoutView="70" workbookViewId="0">
      <selection activeCell="J86" sqref="J86"/>
    </sheetView>
  </sheetViews>
  <sheetFormatPr defaultColWidth="8.6640625" defaultRowHeight="15.6" x14ac:dyDescent="0.3"/>
  <cols>
    <col min="1" max="1" width="41" style="57" customWidth="1"/>
    <col min="2" max="2" width="20" style="122" customWidth="1"/>
    <col min="3" max="3" width="27" style="122" customWidth="1"/>
    <col min="4" max="4" width="29.6640625" style="122" customWidth="1"/>
    <col min="5" max="5" width="25.6640625" style="122" customWidth="1"/>
    <col min="6" max="11" width="25.6640625" style="57" customWidth="1"/>
    <col min="12" max="12" width="24.6640625" style="57" bestFit="1" customWidth="1"/>
    <col min="13" max="14" width="21.6640625" style="57" customWidth="1"/>
    <col min="15" max="15" width="22" style="57" customWidth="1"/>
    <col min="16" max="16" width="18.6640625" style="57" customWidth="1"/>
    <col min="17" max="17" width="19.33203125" style="57" bestFit="1" customWidth="1"/>
    <col min="18" max="18" width="19.33203125" style="57" customWidth="1"/>
    <col min="19" max="19" width="18" style="57" customWidth="1"/>
    <col min="20" max="20" width="15.44140625" style="57" bestFit="1" customWidth="1"/>
    <col min="21" max="21" width="15.33203125" style="57" customWidth="1"/>
    <col min="22" max="22" width="16.44140625" style="57" customWidth="1"/>
    <col min="23" max="193" width="8.6640625" style="57" customWidth="1"/>
    <col min="194" max="194" width="43.44140625" style="57" customWidth="1"/>
    <col min="195" max="201" width="18.6640625" style="57" customWidth="1"/>
    <col min="202" max="202" width="15.44140625" style="57" customWidth="1"/>
    <col min="203" max="203" width="12.33203125" style="57" customWidth="1"/>
    <col min="204" max="204" width="14.33203125" style="57" customWidth="1"/>
    <col min="205" max="205" width="12.33203125" style="57" customWidth="1"/>
    <col min="206" max="206" width="12.6640625" style="57" customWidth="1"/>
    <col min="207" max="208" width="12.44140625" style="57" customWidth="1"/>
    <col min="209" max="209" width="12.33203125" style="57" customWidth="1"/>
    <col min="210" max="215" width="11.44140625" style="57" bestFit="1" customWidth="1"/>
    <col min="216" max="216" width="13.6640625" style="57" bestFit="1" customWidth="1"/>
    <col min="217" max="221" width="11.44140625" style="57" bestFit="1" customWidth="1"/>
    <col min="222" max="222" width="11.6640625" style="57" customWidth="1"/>
    <col min="223" max="223" width="13.44140625" style="57" bestFit="1" customWidth="1"/>
    <col min="224" max="225" width="11.44140625" style="57" bestFit="1" customWidth="1"/>
    <col min="226" max="226" width="13.6640625" style="57" bestFit="1" customWidth="1"/>
    <col min="227" max="232" width="11.44140625" style="57" bestFit="1" customWidth="1"/>
    <col min="233" max="235" width="11.33203125" style="57" bestFit="1" customWidth="1"/>
    <col min="236" max="236" width="13.6640625" style="57" bestFit="1" customWidth="1"/>
    <col min="237" max="241" width="11.33203125" style="57" bestFit="1" customWidth="1"/>
    <col min="242" max="242" width="13.44140625" style="57" customWidth="1"/>
    <col min="243" max="243" width="11.33203125" style="57" bestFit="1" customWidth="1"/>
    <col min="244" max="244" width="15.33203125" style="57" customWidth="1"/>
    <col min="245" max="245" width="13.33203125" style="57" customWidth="1"/>
    <col min="246" max="246" width="15.6640625" style="57" customWidth="1"/>
    <col min="247" max="247" width="14.6640625" style="57" customWidth="1"/>
    <col min="248" max="248" width="19.33203125" style="57" customWidth="1"/>
    <col min="249" max="249" width="14" style="57" customWidth="1"/>
    <col min="250" max="250" width="15.6640625" style="57" customWidth="1"/>
    <col min="251" max="251" width="17" style="57" customWidth="1"/>
    <col min="252" max="252" width="16.33203125" style="57" customWidth="1"/>
    <col min="253" max="253" width="17.33203125" style="57" customWidth="1"/>
    <col min="254" max="16384" width="8.6640625" style="57"/>
  </cols>
  <sheetData>
    <row r="1" spans="1:17" x14ac:dyDescent="0.3">
      <c r="A1" s="55"/>
      <c r="B1" s="56"/>
      <c r="C1" s="56"/>
      <c r="D1" s="56"/>
      <c r="E1" s="56"/>
      <c r="F1" s="55"/>
      <c r="G1" s="55"/>
      <c r="H1" s="55"/>
      <c r="I1" s="55"/>
      <c r="J1" s="55"/>
    </row>
    <row r="2" spans="1:17" s="63" customFormat="1" ht="16.2" x14ac:dyDescent="0.35">
      <c r="A2" s="58" t="s">
        <v>198</v>
      </c>
      <c r="B2" s="59" t="s">
        <v>164</v>
      </c>
      <c r="C2" s="60">
        <v>2005</v>
      </c>
      <c r="D2" s="60">
        <v>2006</v>
      </c>
      <c r="E2" s="60">
        <v>2007</v>
      </c>
      <c r="F2" s="60">
        <v>2008</v>
      </c>
      <c r="G2" s="60">
        <v>2009</v>
      </c>
      <c r="H2" s="60">
        <v>2010</v>
      </c>
      <c r="I2" s="60">
        <v>2011</v>
      </c>
      <c r="J2" s="60">
        <v>2012</v>
      </c>
      <c r="K2" s="60">
        <v>2013</v>
      </c>
      <c r="L2" s="60">
        <v>2014</v>
      </c>
      <c r="M2" s="60">
        <v>2015</v>
      </c>
      <c r="N2" s="60">
        <v>2016</v>
      </c>
      <c r="O2" s="60">
        <v>2017</v>
      </c>
      <c r="P2" s="61">
        <v>2018</v>
      </c>
      <c r="Q2" s="62"/>
    </row>
    <row r="3" spans="1:17" s="66" customFormat="1" ht="16.2" x14ac:dyDescent="0.35">
      <c r="A3" s="64"/>
      <c r="B3" s="65"/>
      <c r="C3" s="309">
        <f>'State population'!G33</f>
        <v>568741.39999999991</v>
      </c>
      <c r="D3" s="309">
        <f>'State population'!H33</f>
        <v>575713.99999999988</v>
      </c>
      <c r="E3" s="309">
        <f>'State population'!I33</f>
        <v>582686.59999999986</v>
      </c>
      <c r="F3" s="309">
        <f>'State population'!J33</f>
        <v>589659.19999999984</v>
      </c>
      <c r="G3" s="309">
        <f>'State population'!K33</f>
        <v>596631.79999999981</v>
      </c>
      <c r="H3" s="309">
        <f>'State population'!L33</f>
        <v>603604.39999999979</v>
      </c>
      <c r="I3" s="309">
        <f>'State population'!M33</f>
        <v>610577</v>
      </c>
      <c r="J3" s="309">
        <f>'State population'!N33</f>
        <v>618448.50100526761</v>
      </c>
      <c r="K3" s="309">
        <f>'State population'!O33</f>
        <v>626320.00201053522</v>
      </c>
      <c r="L3" s="309">
        <f>'State population'!P33</f>
        <v>634191.50301580282</v>
      </c>
      <c r="M3" s="309">
        <f>'State population'!Q33</f>
        <v>642063.00402107043</v>
      </c>
      <c r="N3" s="309">
        <f>'State population'!R33</f>
        <v>650035.98367370921</v>
      </c>
      <c r="O3" s="309">
        <f>'State population'!S33</f>
        <v>658110.44197371916</v>
      </c>
      <c r="P3" s="309">
        <f>'State population'!T33</f>
        <v>666286.37892110017</v>
      </c>
      <c r="Q3" s="487"/>
    </row>
    <row r="4" spans="1:17" s="66" customFormat="1" ht="16.2" x14ac:dyDescent="0.35">
      <c r="A4" s="68"/>
      <c r="B4" s="69"/>
      <c r="C4" s="311"/>
      <c r="E4" s="67"/>
      <c r="F4" s="67"/>
      <c r="G4" s="67"/>
      <c r="H4" s="136"/>
      <c r="I4" s="67"/>
      <c r="J4" s="67"/>
      <c r="K4" s="67"/>
      <c r="L4" s="67"/>
      <c r="M4" s="67"/>
      <c r="N4" s="62"/>
      <c r="O4" s="62"/>
      <c r="P4" s="62"/>
      <c r="Q4" s="62"/>
    </row>
    <row r="5" spans="1:17" s="66" customFormat="1" ht="16.2" x14ac:dyDescent="0.35">
      <c r="A5" s="68"/>
      <c r="B5" s="69"/>
      <c r="C5" s="135"/>
      <c r="E5" s="70"/>
      <c r="F5" s="70"/>
      <c r="G5" s="71"/>
      <c r="H5" s="71"/>
      <c r="I5" s="72"/>
      <c r="J5" s="70"/>
      <c r="N5" s="62"/>
      <c r="O5" s="62"/>
      <c r="P5" s="62"/>
      <c r="Q5" s="62"/>
    </row>
    <row r="6" spans="1:17" s="66" customFormat="1" ht="16.2" x14ac:dyDescent="0.35">
      <c r="A6" s="58" t="s">
        <v>19</v>
      </c>
      <c r="B6" s="59" t="s">
        <v>1</v>
      </c>
      <c r="C6" s="60">
        <v>2005</v>
      </c>
      <c r="D6" s="60">
        <v>2006</v>
      </c>
      <c r="E6" s="60">
        <v>2007</v>
      </c>
      <c r="F6" s="60">
        <v>2008</v>
      </c>
      <c r="G6" s="60">
        <v>2009</v>
      </c>
      <c r="H6" s="60">
        <v>2010</v>
      </c>
      <c r="I6" s="60">
        <v>2011</v>
      </c>
      <c r="J6" s="60">
        <v>2012</v>
      </c>
      <c r="K6" s="60">
        <v>2013</v>
      </c>
      <c r="L6" s="60">
        <v>2014</v>
      </c>
      <c r="M6" s="60">
        <v>2015</v>
      </c>
      <c r="N6" s="60">
        <v>2016</v>
      </c>
      <c r="O6" s="60">
        <v>2017</v>
      </c>
      <c r="P6" s="61">
        <v>2018</v>
      </c>
      <c r="Q6" s="62"/>
    </row>
    <row r="7" spans="1:17" s="48" customFormat="1" x14ac:dyDescent="0.3">
      <c r="A7" s="312"/>
      <c r="B7" s="313"/>
      <c r="C7" s="313">
        <f>BOD!$B$35</f>
        <v>40.5</v>
      </c>
      <c r="D7" s="313">
        <f>BOD!$B$35</f>
        <v>40.5</v>
      </c>
      <c r="E7" s="313">
        <f>BOD!$B$35</f>
        <v>40.5</v>
      </c>
      <c r="F7" s="313">
        <f>BOD!$B$35</f>
        <v>40.5</v>
      </c>
      <c r="G7" s="313">
        <f>BOD!$B$35</f>
        <v>40.5</v>
      </c>
      <c r="H7" s="313">
        <f>BOD!$B$35</f>
        <v>40.5</v>
      </c>
      <c r="I7" s="313">
        <f>BOD!$B$35</f>
        <v>40.5</v>
      </c>
      <c r="J7" s="313">
        <f>BOD!$B$35</f>
        <v>40.5</v>
      </c>
      <c r="K7" s="313">
        <f>BOD!$B$35</f>
        <v>40.5</v>
      </c>
      <c r="L7" s="313">
        <f>BOD!$B$35</f>
        <v>40.5</v>
      </c>
      <c r="M7" s="313">
        <f>BOD!$B$35</f>
        <v>40.5</v>
      </c>
      <c r="N7" s="313">
        <f>BOD!$B$35</f>
        <v>40.5</v>
      </c>
      <c r="O7" s="313">
        <f>BOD!$B$35</f>
        <v>40.5</v>
      </c>
      <c r="P7" s="313">
        <f>BOD!$B$35</f>
        <v>40.5</v>
      </c>
      <c r="Q7" s="488"/>
    </row>
    <row r="8" spans="1:17" s="66" customFormat="1" ht="16.2" x14ac:dyDescent="0.35">
      <c r="A8" s="68"/>
      <c r="B8" s="69"/>
      <c r="C8" s="69"/>
      <c r="D8" s="69"/>
      <c r="E8" s="75"/>
      <c r="F8" s="75"/>
      <c r="G8" s="75"/>
      <c r="H8" s="75"/>
      <c r="I8" s="75"/>
      <c r="J8" s="75"/>
      <c r="N8" s="62"/>
      <c r="O8" s="62"/>
      <c r="P8" s="62"/>
      <c r="Q8" s="62"/>
    </row>
    <row r="9" spans="1:17" s="66" customFormat="1" ht="16.2" x14ac:dyDescent="0.35">
      <c r="A9" s="68"/>
      <c r="B9" s="76"/>
      <c r="C9" s="76"/>
      <c r="D9" s="76"/>
      <c r="E9" s="70"/>
      <c r="F9" s="70"/>
      <c r="G9" s="70"/>
      <c r="H9" s="70"/>
      <c r="I9" s="70"/>
      <c r="J9" s="70"/>
      <c r="N9" s="62"/>
      <c r="O9" s="62"/>
      <c r="P9" s="62"/>
      <c r="Q9" s="62"/>
    </row>
    <row r="10" spans="1:17" s="63" customFormat="1" ht="30" customHeight="1" x14ac:dyDescent="0.35">
      <c r="A10" s="505" t="s">
        <v>54</v>
      </c>
      <c r="B10" s="59" t="s">
        <v>56</v>
      </c>
      <c r="C10" s="60">
        <v>2005</v>
      </c>
      <c r="D10" s="60">
        <v>2006</v>
      </c>
      <c r="E10" s="60">
        <v>2007</v>
      </c>
      <c r="F10" s="60">
        <v>2008</v>
      </c>
      <c r="G10" s="60">
        <v>2009</v>
      </c>
      <c r="H10" s="60">
        <v>2010</v>
      </c>
      <c r="I10" s="60">
        <v>2011</v>
      </c>
      <c r="J10" s="60">
        <v>2012</v>
      </c>
      <c r="K10" s="60">
        <v>2013</v>
      </c>
      <c r="L10" s="60">
        <v>2014</v>
      </c>
      <c r="M10" s="60">
        <v>2015</v>
      </c>
      <c r="N10" s="60">
        <v>2016</v>
      </c>
      <c r="O10" s="60">
        <v>2017</v>
      </c>
      <c r="P10" s="61">
        <v>2018</v>
      </c>
      <c r="Q10" s="62"/>
    </row>
    <row r="11" spans="1:17" ht="15.75" customHeight="1" x14ac:dyDescent="0.35">
      <c r="A11" s="77"/>
      <c r="B11" s="78"/>
      <c r="C11" s="42">
        <f>C3*C7*0.001*365</f>
        <v>8407419.7454999983</v>
      </c>
      <c r="D11" s="42">
        <f>D3*D7*0.001*365</f>
        <v>8510492.2049999982</v>
      </c>
      <c r="E11" s="42">
        <f>E3*E7*0.001*365</f>
        <v>8613564.6644999981</v>
      </c>
      <c r="F11" s="42">
        <f>F3*F7*0.001*365</f>
        <v>8716637.123999998</v>
      </c>
      <c r="G11" s="42">
        <f t="shared" ref="G11:L11" si="0">G3*G7*0.001*365</f>
        <v>8819709.583499996</v>
      </c>
      <c r="H11" s="42">
        <f t="shared" si="0"/>
        <v>8922782.0429999977</v>
      </c>
      <c r="I11" s="42">
        <f>I3*I7*0.001*365</f>
        <v>9025854.5024999995</v>
      </c>
      <c r="J11" s="42">
        <f t="shared" si="0"/>
        <v>9142214.9661103673</v>
      </c>
      <c r="K11" s="42">
        <f t="shared" si="0"/>
        <v>9258575.429720737</v>
      </c>
      <c r="L11" s="42">
        <f t="shared" si="0"/>
        <v>9374935.8933311049</v>
      </c>
      <c r="M11" s="42">
        <f>M3*M7*0.001*365</f>
        <v>9491296.3569414746</v>
      </c>
      <c r="N11" s="42">
        <f t="shared" ref="N11:O11" si="1">N3*N7*0.001*365</f>
        <v>9609156.9286566079</v>
      </c>
      <c r="O11" s="42">
        <f t="shared" si="1"/>
        <v>9728517.6084765028</v>
      </c>
      <c r="P11" s="79">
        <f>P3*P7*0.001*365</f>
        <v>9849378.3964011651</v>
      </c>
      <c r="Q11" s="62"/>
    </row>
    <row r="12" spans="1:17" ht="15.75" customHeight="1" x14ac:dyDescent="0.35">
      <c r="A12" s="80"/>
      <c r="B12" s="76"/>
      <c r="C12" s="76"/>
      <c r="D12" s="76"/>
      <c r="E12" s="75"/>
      <c r="F12" s="75"/>
      <c r="G12" s="75"/>
      <c r="H12" s="75"/>
      <c r="I12" s="75"/>
      <c r="J12" s="75"/>
      <c r="N12" s="62"/>
      <c r="O12" s="62"/>
      <c r="P12" s="62"/>
      <c r="Q12" s="62"/>
    </row>
    <row r="13" spans="1:17" ht="16.2" x14ac:dyDescent="0.35">
      <c r="A13" s="80"/>
      <c r="B13" s="76"/>
      <c r="C13" s="76"/>
      <c r="D13" s="76"/>
      <c r="E13" s="75"/>
      <c r="F13" s="81"/>
      <c r="G13" s="81"/>
      <c r="H13" s="81"/>
      <c r="I13" s="81"/>
      <c r="J13" s="81"/>
      <c r="N13" s="62"/>
      <c r="O13" s="62"/>
      <c r="P13" s="62"/>
      <c r="Q13" s="62"/>
    </row>
    <row r="14" spans="1:17" ht="18" customHeight="1" x14ac:dyDescent="0.3">
      <c r="A14" s="58" t="s">
        <v>100</v>
      </c>
      <c r="B14" s="59" t="s">
        <v>164</v>
      </c>
      <c r="C14" s="60">
        <v>2005</v>
      </c>
      <c r="D14" s="60">
        <v>2006</v>
      </c>
      <c r="E14" s="60">
        <v>2007</v>
      </c>
      <c r="F14" s="60">
        <v>2008</v>
      </c>
      <c r="G14" s="60">
        <v>2009</v>
      </c>
      <c r="H14" s="60">
        <v>2010</v>
      </c>
      <c r="I14" s="60">
        <v>2011</v>
      </c>
      <c r="J14" s="60">
        <v>2012</v>
      </c>
      <c r="K14" s="60">
        <v>2013</v>
      </c>
      <c r="L14" s="60">
        <v>2014</v>
      </c>
      <c r="M14" s="60">
        <v>2015</v>
      </c>
      <c r="N14" s="60">
        <v>2016</v>
      </c>
      <c r="O14" s="60">
        <v>2017</v>
      </c>
      <c r="P14" s="61">
        <v>2018</v>
      </c>
    </row>
    <row r="15" spans="1:17" ht="15.75" customHeight="1" x14ac:dyDescent="0.3">
      <c r="A15" s="77"/>
      <c r="B15" s="78"/>
      <c r="C15" s="41">
        <v>1.25</v>
      </c>
      <c r="D15" s="41">
        <v>1.25</v>
      </c>
      <c r="E15" s="42">
        <v>1.25</v>
      </c>
      <c r="F15" s="42">
        <v>1.25</v>
      </c>
      <c r="G15" s="42">
        <v>1.25</v>
      </c>
      <c r="H15" s="42">
        <v>1.25</v>
      </c>
      <c r="I15" s="42">
        <v>1.25</v>
      </c>
      <c r="J15" s="42">
        <v>1.25</v>
      </c>
      <c r="K15" s="43">
        <v>1.25</v>
      </c>
      <c r="L15" s="43">
        <v>1.25</v>
      </c>
      <c r="M15" s="43">
        <v>1.25</v>
      </c>
      <c r="N15" s="43">
        <v>1.25</v>
      </c>
      <c r="O15" s="43">
        <v>1.25</v>
      </c>
      <c r="P15" s="44">
        <v>1.25</v>
      </c>
    </row>
    <row r="16" spans="1:17" ht="15.75" customHeight="1" x14ac:dyDescent="0.3">
      <c r="A16" s="80"/>
      <c r="B16" s="76"/>
      <c r="C16" s="76"/>
      <c r="D16" s="76"/>
      <c r="E16" s="75"/>
      <c r="F16" s="75"/>
      <c r="G16" s="75"/>
      <c r="H16" s="75"/>
      <c r="I16" s="75"/>
      <c r="J16" s="75"/>
    </row>
    <row r="17" spans="1:18" x14ac:dyDescent="0.3">
      <c r="A17" s="80"/>
      <c r="B17" s="76"/>
      <c r="C17" s="76"/>
      <c r="D17" s="76"/>
      <c r="E17" s="82"/>
      <c r="F17" s="82"/>
      <c r="G17" s="82"/>
      <c r="H17" s="82"/>
      <c r="I17" s="82"/>
      <c r="J17" s="82"/>
    </row>
    <row r="18" spans="1:18" s="63" customFormat="1" ht="18" x14ac:dyDescent="0.3">
      <c r="A18" s="58" t="s">
        <v>101</v>
      </c>
      <c r="B18" s="59" t="s">
        <v>164</v>
      </c>
      <c r="C18" s="60">
        <v>2005</v>
      </c>
      <c r="D18" s="60">
        <v>2006</v>
      </c>
      <c r="E18" s="60">
        <v>2007</v>
      </c>
      <c r="F18" s="60">
        <v>2008</v>
      </c>
      <c r="G18" s="60">
        <v>2009</v>
      </c>
      <c r="H18" s="60">
        <v>2010</v>
      </c>
      <c r="I18" s="60">
        <v>2011</v>
      </c>
      <c r="J18" s="60">
        <v>2012</v>
      </c>
      <c r="K18" s="60">
        <v>2013</v>
      </c>
      <c r="L18" s="60">
        <v>2014</v>
      </c>
      <c r="M18" s="60">
        <v>2015</v>
      </c>
      <c r="N18" s="60">
        <v>2016</v>
      </c>
      <c r="O18" s="60">
        <v>2017</v>
      </c>
      <c r="P18" s="61">
        <v>2018</v>
      </c>
    </row>
    <row r="19" spans="1:18" x14ac:dyDescent="0.3">
      <c r="A19" s="77"/>
      <c r="B19" s="78"/>
      <c r="C19" s="74">
        <v>1</v>
      </c>
      <c r="D19" s="74">
        <v>1</v>
      </c>
      <c r="E19" s="42">
        <v>1</v>
      </c>
      <c r="F19" s="42">
        <v>1</v>
      </c>
      <c r="G19" s="42">
        <v>1</v>
      </c>
      <c r="H19" s="42">
        <v>1</v>
      </c>
      <c r="I19" s="42">
        <v>1</v>
      </c>
      <c r="J19" s="42">
        <v>1</v>
      </c>
      <c r="K19" s="145">
        <v>1</v>
      </c>
      <c r="L19" s="145">
        <v>1</v>
      </c>
      <c r="M19" s="145">
        <v>1</v>
      </c>
      <c r="N19" s="145">
        <v>1</v>
      </c>
      <c r="O19" s="145">
        <v>1</v>
      </c>
      <c r="P19" s="146">
        <v>1</v>
      </c>
    </row>
    <row r="20" spans="1:18" x14ac:dyDescent="0.3">
      <c r="A20" s="80"/>
      <c r="B20" s="76"/>
      <c r="C20" s="76"/>
      <c r="D20" s="76"/>
      <c r="E20" s="75"/>
      <c r="F20" s="75"/>
      <c r="G20" s="75"/>
      <c r="H20" s="75"/>
      <c r="I20" s="75"/>
      <c r="J20" s="75"/>
    </row>
    <row r="21" spans="1:18" x14ac:dyDescent="0.3">
      <c r="A21" s="80"/>
      <c r="B21" s="76"/>
      <c r="C21" s="76"/>
      <c r="D21" s="76"/>
      <c r="E21" s="82"/>
      <c r="F21" s="82"/>
      <c r="G21" s="82"/>
      <c r="H21" s="82"/>
      <c r="I21" s="82"/>
      <c r="J21" s="82"/>
    </row>
    <row r="22" spans="1:18" ht="18" x14ac:dyDescent="0.3">
      <c r="A22" s="505" t="s">
        <v>188</v>
      </c>
      <c r="B22" s="59" t="s">
        <v>56</v>
      </c>
      <c r="C22" s="60">
        <v>2005</v>
      </c>
      <c r="D22" s="60">
        <v>2006</v>
      </c>
      <c r="E22" s="60">
        <v>2007</v>
      </c>
      <c r="F22" s="60">
        <v>2008</v>
      </c>
      <c r="G22" s="60">
        <v>2009</v>
      </c>
      <c r="H22" s="60">
        <v>2010</v>
      </c>
      <c r="I22" s="60">
        <v>2011</v>
      </c>
      <c r="J22" s="60">
        <v>2012</v>
      </c>
      <c r="K22" s="60">
        <v>2013</v>
      </c>
      <c r="L22" s="60">
        <v>2014</v>
      </c>
      <c r="M22" s="60">
        <v>2015</v>
      </c>
      <c r="N22" s="60">
        <v>2016</v>
      </c>
      <c r="O22" s="60">
        <v>2017</v>
      </c>
      <c r="P22" s="61">
        <v>2018</v>
      </c>
      <c r="Q22" s="63"/>
    </row>
    <row r="23" spans="1:18" s="49" customFormat="1" x14ac:dyDescent="0.3">
      <c r="A23" s="83"/>
      <c r="B23" s="84"/>
      <c r="C23" s="315">
        <f>C11*'Urban_degree of utilization'!$Y$38*C15</f>
        <v>3422432.78214532</v>
      </c>
      <c r="D23" s="315">
        <f>D11*'Urban_degree of utilization'!$Y$38*D15</f>
        <v>3464390.7876936877</v>
      </c>
      <c r="E23" s="315">
        <f>E11*'Urban_degree of utilization'!$Y$38*E15</f>
        <v>3506348.7932420559</v>
      </c>
      <c r="F23" s="315">
        <f>F11*'Urban_degree of utilization'!$Y$38*F15</f>
        <v>3548306.7987904232</v>
      </c>
      <c r="G23" s="315">
        <f>G11*'Urban_degree of utilization'!$Y$38*G15</f>
        <v>3590264.80433879</v>
      </c>
      <c r="H23" s="315">
        <f>H11*'Urban_degree of utilization'!$Y$38*H15</f>
        <v>3632222.8098871587</v>
      </c>
      <c r="I23" s="315">
        <f>I11*'Urban_degree of utilization'!$P$38*I15</f>
        <v>3881117.4360749992</v>
      </c>
      <c r="J23" s="315">
        <f>J11*'Urban_degree of utilization'!$P$38*J15</f>
        <v>3931152.4354274576</v>
      </c>
      <c r="K23" s="315">
        <f>K11*'Urban_degree of utilization'!$P$38*K15</f>
        <v>3981187.4347799169</v>
      </c>
      <c r="L23" s="315">
        <f>L11*'Urban_degree of utilization'!$P$38*L15</f>
        <v>4031222.4341323748</v>
      </c>
      <c r="M23" s="315">
        <f>M11*'Urban_degree of utilization'!$P$38*M15</f>
        <v>4081257.4334848342</v>
      </c>
      <c r="N23" s="315">
        <f>N11*'Urban_degree of utilization'!$P$38*N15</f>
        <v>4131937.4793223408</v>
      </c>
      <c r="O23" s="315">
        <f>O11*'Urban_degree of utilization'!$P$38*O15</f>
        <v>4183262.5716448957</v>
      </c>
      <c r="P23" s="315">
        <f>P11*'Urban_degree of utilization'!$P$38*P15</f>
        <v>4235232.7104525007</v>
      </c>
      <c r="Q23" s="489"/>
    </row>
    <row r="24" spans="1:18" s="49" customFormat="1" x14ac:dyDescent="0.3">
      <c r="A24" s="46"/>
      <c r="B24" s="85"/>
      <c r="C24" s="317"/>
      <c r="D24" s="85"/>
      <c r="E24" s="86"/>
      <c r="F24" s="86"/>
      <c r="G24" s="86"/>
      <c r="H24" s="86"/>
      <c r="I24" s="86"/>
      <c r="J24" s="86"/>
      <c r="N24" s="63"/>
      <c r="O24" s="63"/>
      <c r="P24" s="63"/>
      <c r="Q24" s="63"/>
    </row>
    <row r="25" spans="1:18" s="49" customFormat="1" x14ac:dyDescent="0.3">
      <c r="A25" s="46"/>
      <c r="B25" s="85"/>
      <c r="C25" s="85"/>
      <c r="D25" s="85"/>
      <c r="E25" s="87"/>
      <c r="F25" s="87"/>
      <c r="G25" s="87"/>
      <c r="H25" s="87"/>
      <c r="I25" s="87"/>
      <c r="J25" s="87"/>
      <c r="N25" s="63"/>
      <c r="O25" s="63"/>
      <c r="P25" s="63"/>
      <c r="Q25" s="63"/>
    </row>
    <row r="26" spans="1:18" ht="18" x14ac:dyDescent="0.3">
      <c r="A26" s="505" t="s">
        <v>189</v>
      </c>
      <c r="B26" s="59" t="s">
        <v>56</v>
      </c>
      <c r="C26" s="60">
        <v>2005</v>
      </c>
      <c r="D26" s="60">
        <v>2006</v>
      </c>
      <c r="E26" s="60">
        <v>2007</v>
      </c>
      <c r="F26" s="60">
        <v>2008</v>
      </c>
      <c r="G26" s="60">
        <v>2009</v>
      </c>
      <c r="H26" s="60">
        <v>2010</v>
      </c>
      <c r="I26" s="60">
        <v>2011</v>
      </c>
      <c r="J26" s="60">
        <v>2012</v>
      </c>
      <c r="K26" s="60">
        <v>2013</v>
      </c>
      <c r="L26" s="60">
        <v>2014</v>
      </c>
      <c r="M26" s="60">
        <v>2015</v>
      </c>
      <c r="N26" s="60">
        <v>2016</v>
      </c>
      <c r="O26" s="60">
        <v>2017</v>
      </c>
      <c r="P26" s="61">
        <v>2018</v>
      </c>
      <c r="Q26" s="63"/>
    </row>
    <row r="27" spans="1:18" s="49" customFormat="1" x14ac:dyDescent="0.3">
      <c r="A27" s="88"/>
      <c r="B27" s="84"/>
      <c r="C27" s="315">
        <f>C11*C19*(1-'Urban_degree of utilization'!$Y$38)</f>
        <v>5669473.5197837418</v>
      </c>
      <c r="D27" s="315">
        <f>D11*D19*(1-'Urban_degree of utilization'!$Y$38)</f>
        <v>5738979.5748450477</v>
      </c>
      <c r="E27" s="315">
        <f>E11*E19*(1-'Urban_degree of utilization'!$Y$38)</f>
        <v>5808485.6299063535</v>
      </c>
      <c r="F27" s="315">
        <f>F11*F19*(1-'Urban_degree of utilization'!$Y$38)</f>
        <v>5877991.6849676594</v>
      </c>
      <c r="G27" s="315">
        <f>G11*G19*(1-'Urban_degree of utilization'!$Y$38)</f>
        <v>5947497.7400289634</v>
      </c>
      <c r="H27" s="315">
        <f>H11*H19*(1-'Urban_degree of utilization'!$Y$38)</f>
        <v>6017003.7950902702</v>
      </c>
      <c r="I27" s="315">
        <f>I11*I19*(1-'Urban_degree of utilization'!$P$38)</f>
        <v>5920960.5536399996</v>
      </c>
      <c r="J27" s="315">
        <f>J11*J19*(1-'Urban_degree of utilization'!$P$38)</f>
        <v>5997293.0177684017</v>
      </c>
      <c r="K27" s="315">
        <f>K11*K19*(1-'Urban_degree of utilization'!$P$38)</f>
        <v>6073625.4818968037</v>
      </c>
      <c r="L27" s="315">
        <f>L11*L19*(1-'Urban_degree of utilization'!$P$38)</f>
        <v>6149957.9460252048</v>
      </c>
      <c r="M27" s="315">
        <f>M11*M19*(1-'Urban_degree of utilization'!$P$38)</f>
        <v>6226290.4101536078</v>
      </c>
      <c r="N27" s="315">
        <f>N11*N19*(1-'Urban_degree of utilization'!$P$38)</f>
        <v>6303606.9451987352</v>
      </c>
      <c r="O27" s="315">
        <f>O11*O19*(1-'Urban_degree of utilization'!$P$38)</f>
        <v>6381907.5511605861</v>
      </c>
      <c r="P27" s="315">
        <f>P11*P19*(1-'Urban_degree of utilization'!$P$38)</f>
        <v>6461192.2280391641</v>
      </c>
      <c r="Q27" s="489"/>
    </row>
    <row r="28" spans="1:18" s="49" customFormat="1" x14ac:dyDescent="0.3">
      <c r="A28" s="89"/>
      <c r="B28" s="90"/>
      <c r="C28" s="317"/>
      <c r="D28" s="90"/>
      <c r="E28" s="86"/>
      <c r="F28" s="86"/>
      <c r="G28" s="86"/>
      <c r="H28" s="86"/>
      <c r="I28" s="86"/>
      <c r="M28" s="63"/>
      <c r="N28" s="63"/>
      <c r="O28" s="63"/>
      <c r="P28" s="63"/>
      <c r="Q28" s="63"/>
      <c r="R28" s="63"/>
    </row>
    <row r="29" spans="1:18" s="49" customFormat="1" x14ac:dyDescent="0.3">
      <c r="A29" s="89"/>
      <c r="B29" s="90"/>
      <c r="C29" s="90"/>
      <c r="D29" s="90"/>
      <c r="E29" s="51"/>
      <c r="F29" s="51"/>
      <c r="G29" s="51"/>
      <c r="H29" s="51"/>
      <c r="I29" s="51"/>
      <c r="N29" s="137"/>
    </row>
    <row r="30" spans="1:18" s="49" customFormat="1" ht="15.75" customHeight="1" x14ac:dyDescent="0.3">
      <c r="A30" s="505" t="s">
        <v>102</v>
      </c>
      <c r="B30" s="506"/>
      <c r="C30" s="89"/>
      <c r="D30" s="89"/>
      <c r="E30" s="91"/>
      <c r="F30" s="91"/>
      <c r="G30" s="91"/>
      <c r="H30" s="91"/>
      <c r="I30" s="91"/>
      <c r="K30" s="63"/>
      <c r="L30" s="63"/>
      <c r="M30" s="63"/>
      <c r="N30" s="63"/>
      <c r="O30" s="63"/>
      <c r="P30" s="63"/>
      <c r="Q30" s="63"/>
      <c r="R30" s="63"/>
    </row>
    <row r="31" spans="1:18" s="49" customFormat="1" ht="15.75" customHeight="1" x14ac:dyDescent="0.3">
      <c r="A31" s="92">
        <v>0.6</v>
      </c>
      <c r="B31" s="93" t="s">
        <v>12</v>
      </c>
      <c r="C31" s="50"/>
      <c r="D31" s="50"/>
      <c r="E31" s="51"/>
      <c r="F31" s="48"/>
      <c r="G31" s="48"/>
      <c r="H31" s="48"/>
      <c r="I31" s="48"/>
      <c r="K31" s="63"/>
      <c r="L31" s="63"/>
      <c r="M31" s="63"/>
      <c r="N31" s="63"/>
      <c r="O31" s="63"/>
      <c r="P31" s="63"/>
      <c r="Q31" s="63"/>
      <c r="R31" s="63"/>
    </row>
    <row r="32" spans="1:18" s="49" customFormat="1" ht="15.75" customHeight="1" x14ac:dyDescent="0.3">
      <c r="A32" s="89"/>
      <c r="B32" s="89"/>
      <c r="C32" s="89"/>
      <c r="D32" s="89"/>
      <c r="E32" s="51"/>
      <c r="F32" s="51"/>
      <c r="G32" s="51"/>
      <c r="H32" s="51"/>
      <c r="I32" s="51"/>
      <c r="K32" s="63"/>
      <c r="L32" s="63"/>
      <c r="M32" s="63"/>
      <c r="N32" s="63"/>
      <c r="O32" s="63"/>
      <c r="P32" s="63"/>
      <c r="Q32" s="63"/>
      <c r="R32" s="63"/>
    </row>
    <row r="33" spans="1:25" s="49" customFormat="1" x14ac:dyDescent="0.3">
      <c r="A33" s="671" t="s">
        <v>18</v>
      </c>
      <c r="B33" s="672"/>
      <c r="C33" s="89"/>
      <c r="D33" s="89"/>
      <c r="E33" s="51"/>
      <c r="F33" s="51"/>
      <c r="G33" s="51"/>
      <c r="H33" s="51"/>
      <c r="I33" s="51"/>
      <c r="K33" s="63"/>
      <c r="L33" s="63"/>
      <c r="M33" s="63"/>
      <c r="N33" s="63"/>
      <c r="O33" s="63"/>
      <c r="P33" s="63"/>
      <c r="Q33" s="63"/>
      <c r="R33" s="63"/>
    </row>
    <row r="34" spans="1:25" s="49" customFormat="1" x14ac:dyDescent="0.3">
      <c r="A34" s="94">
        <v>0</v>
      </c>
      <c r="B34" s="95" t="s">
        <v>17</v>
      </c>
      <c r="C34" s="90"/>
      <c r="D34" s="96"/>
      <c r="E34" s="51"/>
      <c r="F34" s="51"/>
      <c r="G34" s="51"/>
      <c r="H34" s="51"/>
      <c r="I34" s="51"/>
      <c r="K34" s="63"/>
      <c r="L34" s="63"/>
      <c r="M34" s="63"/>
      <c r="N34" s="63"/>
      <c r="O34" s="63"/>
      <c r="P34" s="63"/>
      <c r="Q34" s="63"/>
      <c r="R34" s="63"/>
    </row>
    <row r="35" spans="1:25" s="49" customFormat="1" ht="16.2" thickBot="1" x14ac:dyDescent="0.35">
      <c r="A35" s="97"/>
      <c r="B35" s="89"/>
      <c r="C35" s="89"/>
      <c r="D35" s="89"/>
      <c r="E35" s="51"/>
      <c r="F35" s="51"/>
      <c r="G35" s="51"/>
      <c r="H35" s="51"/>
      <c r="I35" s="51"/>
    </row>
    <row r="36" spans="1:25" s="49" customFormat="1" x14ac:dyDescent="0.3">
      <c r="A36" s="515" t="s">
        <v>10</v>
      </c>
      <c r="B36" s="99"/>
      <c r="C36" s="90"/>
      <c r="D36" s="90"/>
      <c r="E36" s="51"/>
      <c r="F36" s="51"/>
      <c r="G36" s="51"/>
      <c r="H36" s="51"/>
      <c r="I36" s="51"/>
    </row>
    <row r="37" spans="1:25" s="49" customFormat="1" x14ac:dyDescent="0.3">
      <c r="A37" s="100" t="s">
        <v>2</v>
      </c>
      <c r="B37" s="101" t="s">
        <v>11</v>
      </c>
      <c r="C37" s="89"/>
      <c r="D37" s="89"/>
      <c r="E37" s="51"/>
      <c r="F37" s="51"/>
      <c r="G37" s="51"/>
      <c r="H37" s="51"/>
      <c r="I37" s="51"/>
    </row>
    <row r="38" spans="1:25" s="49" customFormat="1" x14ac:dyDescent="0.3">
      <c r="A38" s="52" t="s">
        <v>3</v>
      </c>
      <c r="B38" s="102">
        <v>0.8</v>
      </c>
      <c r="C38" s="103"/>
      <c r="D38" s="103"/>
      <c r="E38" s="51"/>
      <c r="F38" s="51"/>
      <c r="G38" s="51"/>
      <c r="H38" s="51"/>
      <c r="I38" s="51"/>
    </row>
    <row r="39" spans="1:25" s="49" customFormat="1" ht="46.8" x14ac:dyDescent="0.3">
      <c r="A39" s="52" t="s">
        <v>4</v>
      </c>
      <c r="B39" s="104">
        <v>0.3</v>
      </c>
      <c r="C39" s="103"/>
      <c r="D39" s="103"/>
      <c r="E39" s="51"/>
      <c r="F39" s="51"/>
      <c r="G39" s="51"/>
      <c r="H39" s="51"/>
      <c r="I39" s="51"/>
    </row>
    <row r="40" spans="1:25" s="49" customFormat="1" ht="31.2" x14ac:dyDescent="0.3">
      <c r="A40" s="52" t="s">
        <v>96</v>
      </c>
      <c r="B40" s="104">
        <v>0</v>
      </c>
      <c r="C40" s="103"/>
      <c r="D40" s="103"/>
      <c r="E40" s="51"/>
      <c r="F40" s="51"/>
      <c r="G40" s="51"/>
      <c r="H40" s="51"/>
      <c r="I40" s="51"/>
    </row>
    <row r="41" spans="1:25" s="49" customFormat="1" x14ac:dyDescent="0.3">
      <c r="A41" s="52" t="s">
        <v>5</v>
      </c>
      <c r="B41" s="102">
        <v>0.5</v>
      </c>
      <c r="C41" s="103"/>
      <c r="D41" s="103"/>
      <c r="E41" s="51"/>
      <c r="F41" s="51"/>
      <c r="G41" s="51"/>
      <c r="H41" s="51"/>
      <c r="I41" s="51"/>
    </row>
    <row r="42" spans="1:25" s="49" customFormat="1" x14ac:dyDescent="0.3">
      <c r="A42" s="52" t="s">
        <v>6</v>
      </c>
      <c r="B42" s="102">
        <v>0.1</v>
      </c>
      <c r="C42" s="103"/>
      <c r="D42" s="103"/>
      <c r="E42" s="51"/>
      <c r="F42" s="51"/>
      <c r="G42" s="51"/>
      <c r="H42" s="51"/>
      <c r="I42" s="51"/>
    </row>
    <row r="43" spans="1:25" s="49" customFormat="1" x14ac:dyDescent="0.3">
      <c r="A43" s="52" t="s">
        <v>7</v>
      </c>
      <c r="B43" s="102">
        <v>0</v>
      </c>
      <c r="C43" s="103"/>
      <c r="D43" s="103"/>
      <c r="E43" s="51"/>
      <c r="F43" s="51"/>
      <c r="G43" s="51"/>
      <c r="H43" s="51"/>
      <c r="I43" s="51"/>
    </row>
    <row r="44" spans="1:25" s="49" customFormat="1" x14ac:dyDescent="0.3">
      <c r="A44" s="52" t="s">
        <v>8</v>
      </c>
      <c r="B44" s="102">
        <v>0.5</v>
      </c>
      <c r="C44" s="103"/>
      <c r="D44" s="103"/>
      <c r="E44" s="51"/>
      <c r="F44" s="51"/>
      <c r="G44" s="51"/>
      <c r="H44" s="51"/>
      <c r="I44" s="51"/>
    </row>
    <row r="45" spans="1:25" s="49" customFormat="1" ht="31.2" x14ac:dyDescent="0.3">
      <c r="A45" s="53" t="s">
        <v>99</v>
      </c>
      <c r="B45" s="105">
        <v>0.5</v>
      </c>
      <c r="C45" s="103"/>
      <c r="D45" s="103"/>
      <c r="E45" s="51"/>
      <c r="F45" s="51"/>
      <c r="G45" s="51"/>
      <c r="H45" s="51"/>
      <c r="I45" s="51"/>
    </row>
    <row r="46" spans="1:25" s="49" customFormat="1" ht="47.4" thickBot="1" x14ac:dyDescent="0.35">
      <c r="A46" s="54" t="s">
        <v>9</v>
      </c>
      <c r="B46" s="106">
        <v>0.1</v>
      </c>
      <c r="C46" s="103"/>
      <c r="D46" s="103"/>
      <c r="E46" s="51"/>
      <c r="F46" s="51"/>
      <c r="G46" s="51"/>
      <c r="H46" s="51"/>
      <c r="I46" s="51"/>
    </row>
    <row r="47" spans="1:25" s="49" customFormat="1" ht="16.2" thickBot="1" x14ac:dyDescent="0.35">
      <c r="A47" s="107"/>
      <c r="B47" s="108"/>
      <c r="C47" s="108"/>
      <c r="D47" s="108"/>
      <c r="E47" s="108"/>
      <c r="F47" s="51"/>
      <c r="G47" s="51"/>
      <c r="H47" s="51"/>
      <c r="I47" s="51"/>
      <c r="J47" s="51"/>
      <c r="K47" s="51"/>
    </row>
    <row r="48" spans="1:25" s="49" customFormat="1" ht="45.75" customHeight="1" thickBot="1" x14ac:dyDescent="0.35">
      <c r="A48" s="673" t="s">
        <v>442</v>
      </c>
      <c r="B48" s="674"/>
      <c r="C48" s="674"/>
      <c r="D48" s="675"/>
      <c r="E48" s="125"/>
      <c r="F48" s="125"/>
      <c r="G48" s="125"/>
      <c r="H48" s="51"/>
      <c r="I48" s="51"/>
      <c r="J48" s="51"/>
      <c r="K48" s="51"/>
      <c r="M48" s="51"/>
      <c r="N48" s="51"/>
      <c r="O48" s="51"/>
      <c r="P48" s="51"/>
      <c r="Q48" s="51"/>
      <c r="R48" s="51"/>
      <c r="S48" s="51"/>
      <c r="T48" s="51"/>
      <c r="U48" s="51"/>
      <c r="V48" s="51"/>
      <c r="W48" s="51"/>
      <c r="X48" s="51"/>
      <c r="Y48" s="51"/>
    </row>
    <row r="49" spans="1:25" s="49" customFormat="1" ht="62.4" x14ac:dyDescent="0.3">
      <c r="A49" s="126" t="s">
        <v>57</v>
      </c>
      <c r="B49" s="127" t="s">
        <v>61</v>
      </c>
      <c r="C49" s="502" t="s">
        <v>174</v>
      </c>
      <c r="D49" s="148" t="s">
        <v>175</v>
      </c>
      <c r="F49" s="51"/>
      <c r="G49" s="51"/>
      <c r="H49" s="51"/>
      <c r="I49" s="51"/>
      <c r="J49" s="51"/>
      <c r="K49" s="51"/>
      <c r="M49" s="51"/>
      <c r="N49" s="51"/>
      <c r="O49" s="51"/>
      <c r="P49" s="51"/>
      <c r="Q49" s="51"/>
      <c r="R49" s="51"/>
      <c r="S49" s="51"/>
      <c r="T49" s="51"/>
      <c r="U49" s="51"/>
      <c r="V49" s="51"/>
      <c r="W49" s="51"/>
      <c r="X49" s="51"/>
      <c r="Y49" s="51"/>
    </row>
    <row r="50" spans="1:25" s="49" customFormat="1" x14ac:dyDescent="0.3">
      <c r="A50" s="676" t="s">
        <v>173</v>
      </c>
      <c r="B50" s="110" t="s">
        <v>58</v>
      </c>
      <c r="C50" s="318">
        <f>'Urban_degree of utilization'!$Z$38</f>
        <v>0.52730141458106639</v>
      </c>
      <c r="D50" s="319">
        <f>'Urban_degree of utilization'!$S$38</f>
        <v>0.55700000000000005</v>
      </c>
      <c r="F50" s="51"/>
      <c r="G50" s="51"/>
      <c r="H50" s="51"/>
      <c r="I50" s="51"/>
      <c r="J50" s="51"/>
      <c r="K50" s="51"/>
      <c r="M50" s="51"/>
      <c r="N50" s="51"/>
      <c r="O50" s="51"/>
      <c r="P50" s="51"/>
      <c r="Q50" s="51"/>
      <c r="R50" s="51"/>
      <c r="S50" s="51"/>
      <c r="T50" s="51"/>
      <c r="U50" s="51"/>
      <c r="V50" s="51"/>
      <c r="W50" s="51"/>
      <c r="X50" s="51"/>
      <c r="Y50" s="51"/>
    </row>
    <row r="51" spans="1:25" s="49" customFormat="1" x14ac:dyDescent="0.3">
      <c r="A51" s="676"/>
      <c r="B51" s="110" t="s">
        <v>59</v>
      </c>
      <c r="C51" s="318">
        <f>'Urban_degree of utilization'!$AB$38</f>
        <v>1.9E-2</v>
      </c>
      <c r="D51" s="319">
        <f>'Urban_degree of utilization'!$Q$38</f>
        <v>3.3000000000000002E-2</v>
      </c>
      <c r="F51" s="51"/>
      <c r="G51" s="51"/>
      <c r="H51" s="51"/>
      <c r="I51" s="51"/>
      <c r="J51" s="51"/>
      <c r="K51" s="51"/>
      <c r="M51" s="51"/>
      <c r="N51" s="51"/>
      <c r="O51" s="51"/>
      <c r="P51" s="51"/>
      <c r="Q51" s="51"/>
      <c r="R51" s="51"/>
      <c r="S51" s="51"/>
      <c r="T51" s="51"/>
      <c r="U51" s="51"/>
      <c r="V51" s="51"/>
      <c r="W51" s="51"/>
      <c r="X51" s="51"/>
      <c r="Y51" s="51"/>
    </row>
    <row r="52" spans="1:25" s="49" customFormat="1" x14ac:dyDescent="0.3">
      <c r="A52" s="676"/>
      <c r="B52" s="110" t="s">
        <v>98</v>
      </c>
      <c r="C52" s="318">
        <f>'Urban_degree of utilization'!$AD$38</f>
        <v>4.4416666666666667E-2</v>
      </c>
      <c r="D52" s="319">
        <f>'Urban_degree of utilization'!$R$38</f>
        <v>2.5999999999999999E-2</v>
      </c>
      <c r="F52" s="51"/>
      <c r="G52" s="51"/>
      <c r="H52" s="51"/>
      <c r="I52" s="51"/>
      <c r="J52" s="51"/>
      <c r="K52" s="51"/>
      <c r="M52" s="51"/>
      <c r="N52" s="51"/>
      <c r="O52" s="51"/>
      <c r="P52" s="51"/>
      <c r="Q52" s="51"/>
      <c r="R52" s="51"/>
      <c r="S52" s="51"/>
      <c r="T52" s="51"/>
      <c r="U52" s="51"/>
      <c r="V52" s="51"/>
      <c r="W52" s="51"/>
      <c r="X52" s="51"/>
      <c r="Y52" s="51"/>
    </row>
    <row r="53" spans="1:25" s="49" customFormat="1" x14ac:dyDescent="0.3">
      <c r="A53" s="676"/>
      <c r="B53" s="110" t="s">
        <v>60</v>
      </c>
      <c r="C53" s="318">
        <f>'Urban_degree of utilization'!$Y$38</f>
        <v>0.32565832426550595</v>
      </c>
      <c r="D53" s="319">
        <f>'Urban_degree of utilization'!$P$38</f>
        <v>0.34399999999999997</v>
      </c>
      <c r="F53" s="51"/>
      <c r="G53" s="51"/>
      <c r="H53" s="51"/>
      <c r="I53" s="51"/>
      <c r="J53" s="51"/>
      <c r="K53" s="51"/>
      <c r="M53" s="51"/>
      <c r="N53" s="51"/>
      <c r="O53" s="51"/>
      <c r="P53" s="51"/>
      <c r="Q53" s="51"/>
      <c r="R53" s="51"/>
      <c r="S53" s="51"/>
      <c r="T53" s="51"/>
      <c r="U53" s="51"/>
      <c r="V53" s="51"/>
      <c r="W53" s="51"/>
      <c r="X53" s="51"/>
      <c r="Y53" s="51"/>
    </row>
    <row r="54" spans="1:25" s="49" customFormat="1" ht="15.75" customHeight="1" thickBot="1" x14ac:dyDescent="0.35">
      <c r="A54" s="677"/>
      <c r="B54" s="149" t="s">
        <v>134</v>
      </c>
      <c r="C54" s="320">
        <f>'Urban_degree of utilization'!$AF$38</f>
        <v>8.362359448676096E-2</v>
      </c>
      <c r="D54" s="321">
        <f>'Urban_degree of utilization'!$T$38</f>
        <v>3.9999999999999925E-2</v>
      </c>
      <c r="F54" s="51"/>
      <c r="G54" s="51"/>
      <c r="H54" s="51"/>
      <c r="I54" s="51"/>
      <c r="J54" s="51"/>
      <c r="K54" s="51"/>
      <c r="M54" s="51"/>
      <c r="N54" s="51"/>
      <c r="O54" s="51"/>
      <c r="P54" s="51"/>
      <c r="Q54" s="51"/>
      <c r="R54" s="51"/>
      <c r="S54" s="51"/>
      <c r="T54" s="51"/>
      <c r="U54" s="51"/>
      <c r="V54" s="51"/>
      <c r="W54" s="51"/>
      <c r="X54" s="51"/>
      <c r="Y54" s="51"/>
    </row>
    <row r="55" spans="1:25" s="49" customFormat="1" x14ac:dyDescent="0.3">
      <c r="A55" s="507"/>
      <c r="B55" s="110"/>
      <c r="C55" s="132"/>
      <c r="F55" s="51"/>
      <c r="G55" s="51"/>
      <c r="H55" s="51"/>
      <c r="I55" s="51"/>
      <c r="J55" s="51"/>
      <c r="K55" s="51"/>
      <c r="M55" s="51"/>
      <c r="N55" s="51"/>
      <c r="O55" s="51"/>
      <c r="P55" s="51"/>
      <c r="Q55" s="51"/>
      <c r="R55" s="51"/>
      <c r="S55" s="51"/>
      <c r="T55" s="51"/>
      <c r="U55" s="51"/>
      <c r="V55" s="51"/>
      <c r="W55" s="51"/>
      <c r="X55" s="51"/>
      <c r="Y55" s="51"/>
    </row>
    <row r="56" spans="1:25" s="49" customFormat="1" ht="16.2" thickBot="1" x14ac:dyDescent="0.35">
      <c r="A56" s="110"/>
      <c r="B56" s="132"/>
      <c r="D56" s="134"/>
      <c r="F56" s="111"/>
      <c r="G56" s="112"/>
      <c r="H56" s="51"/>
      <c r="I56" s="51"/>
      <c r="J56" s="51"/>
      <c r="K56" s="51"/>
    </row>
    <row r="57" spans="1:25" s="49" customFormat="1" ht="48" customHeight="1" x14ac:dyDescent="0.3">
      <c r="A57" s="143" t="s">
        <v>248</v>
      </c>
      <c r="B57" s="502" t="s">
        <v>107</v>
      </c>
      <c r="C57" s="144" t="s">
        <v>108</v>
      </c>
      <c r="D57" s="134"/>
      <c r="F57" s="111"/>
      <c r="G57" s="112"/>
      <c r="H57" s="51"/>
      <c r="I57" s="51"/>
      <c r="J57" s="51"/>
      <c r="K57" s="51"/>
    </row>
    <row r="58" spans="1:25" s="49" customFormat="1" ht="16.2" thickBot="1" x14ac:dyDescent="0.35">
      <c r="A58" s="142" t="s">
        <v>109</v>
      </c>
      <c r="B58" s="322">
        <f>Population!$E$34</f>
        <v>0.11069592179731572</v>
      </c>
      <c r="C58" s="323">
        <f>Population!$C$34</f>
        <v>0.2515292911459161</v>
      </c>
      <c r="D58" s="134"/>
      <c r="F58" s="111"/>
      <c r="G58" s="112"/>
      <c r="H58" s="51"/>
      <c r="I58" s="51"/>
      <c r="J58" s="51"/>
      <c r="K58" s="51"/>
    </row>
    <row r="59" spans="1:25" s="49" customFormat="1" x14ac:dyDescent="0.3">
      <c r="A59" s="133"/>
      <c r="B59" s="133"/>
      <c r="C59" s="133"/>
      <c r="E59" s="110"/>
      <c r="F59" s="112"/>
      <c r="G59" s="51"/>
      <c r="H59" s="51"/>
      <c r="I59" s="51"/>
      <c r="J59" s="51"/>
    </row>
    <row r="60" spans="1:25" s="49" customFormat="1" ht="16.2" thickBot="1" x14ac:dyDescent="0.35">
      <c r="A60" s="109"/>
      <c r="B60" s="133"/>
      <c r="C60" s="133"/>
      <c r="D60" s="133"/>
      <c r="E60" s="133"/>
      <c r="F60" s="133"/>
      <c r="G60" s="133"/>
      <c r="H60" s="133"/>
      <c r="I60" s="133"/>
      <c r="J60" s="133"/>
      <c r="K60" s="133"/>
      <c r="L60" s="133"/>
      <c r="M60" s="133"/>
      <c r="N60" s="133"/>
      <c r="O60" s="133"/>
      <c r="P60" s="133"/>
      <c r="Q60" s="133"/>
      <c r="R60" s="133"/>
      <c r="T60" s="482"/>
      <c r="U60" s="482"/>
      <c r="V60" s="482"/>
    </row>
    <row r="61" spans="1:25" s="49" customFormat="1" ht="16.2" thickBot="1" x14ac:dyDescent="0.35">
      <c r="A61" s="678" t="s">
        <v>65</v>
      </c>
      <c r="B61" s="679"/>
      <c r="C61" s="508"/>
      <c r="D61" s="508"/>
      <c r="E61" s="508"/>
      <c r="F61" s="396"/>
      <c r="G61" s="397"/>
      <c r="H61" s="396"/>
      <c r="I61" s="396"/>
      <c r="J61" s="396"/>
      <c r="K61" s="396"/>
      <c r="L61" s="397"/>
      <c r="M61" s="397"/>
      <c r="N61" s="398"/>
      <c r="O61" s="398"/>
      <c r="P61" s="398"/>
      <c r="Q61" s="398"/>
      <c r="R61" s="397"/>
      <c r="S61" s="475"/>
      <c r="T61" s="483"/>
      <c r="U61" s="483"/>
      <c r="V61" s="484"/>
    </row>
    <row r="62" spans="1:25" s="49" customFormat="1" ht="108" customHeight="1" x14ac:dyDescent="0.3">
      <c r="A62" s="680" t="s">
        <v>13</v>
      </c>
      <c r="B62" s="669" t="s">
        <v>110</v>
      </c>
      <c r="C62" s="669" t="s">
        <v>111</v>
      </c>
      <c r="D62" s="669" t="s">
        <v>14</v>
      </c>
      <c r="E62" s="657" t="s">
        <v>104</v>
      </c>
      <c r="F62" s="669" t="s">
        <v>178</v>
      </c>
      <c r="G62" s="669"/>
      <c r="H62" s="669" t="s">
        <v>103</v>
      </c>
      <c r="I62" s="650" t="s">
        <v>62</v>
      </c>
      <c r="J62" s="651"/>
      <c r="K62" s="651"/>
      <c r="L62" s="651"/>
      <c r="M62" s="651"/>
      <c r="N62" s="651"/>
      <c r="O62" s="651"/>
      <c r="P62" s="651"/>
      <c r="Q62" s="651"/>
      <c r="R62" s="651"/>
      <c r="S62" s="651"/>
      <c r="T62" s="651"/>
      <c r="U62" s="651"/>
      <c r="V62" s="652"/>
    </row>
    <row r="63" spans="1:25" s="49" customFormat="1" x14ac:dyDescent="0.3">
      <c r="A63" s="668"/>
      <c r="B63" s="656"/>
      <c r="C63" s="656"/>
      <c r="D63" s="656"/>
      <c r="E63" s="659"/>
      <c r="F63" s="656"/>
      <c r="G63" s="656"/>
      <c r="H63" s="656"/>
      <c r="I63" s="501">
        <v>2005</v>
      </c>
      <c r="J63" s="501">
        <v>2006</v>
      </c>
      <c r="K63" s="501">
        <v>2007</v>
      </c>
      <c r="L63" s="501">
        <v>2008</v>
      </c>
      <c r="M63" s="501">
        <v>2009</v>
      </c>
      <c r="N63" s="501">
        <v>2010</v>
      </c>
      <c r="O63" s="501">
        <v>2011</v>
      </c>
      <c r="P63" s="501">
        <v>2012</v>
      </c>
      <c r="Q63" s="501">
        <v>2013</v>
      </c>
      <c r="R63" s="501">
        <v>2014</v>
      </c>
      <c r="S63" s="513">
        <v>2015</v>
      </c>
      <c r="T63" s="513">
        <v>2016</v>
      </c>
      <c r="U63" s="513">
        <v>2017</v>
      </c>
      <c r="V63" s="452">
        <v>2018</v>
      </c>
    </row>
    <row r="64" spans="1:25" s="45" customFormat="1" x14ac:dyDescent="0.3">
      <c r="A64" s="663" t="s">
        <v>109</v>
      </c>
      <c r="B64" s="661">
        <f>B58</f>
        <v>0.11069592179731572</v>
      </c>
      <c r="C64" s="666">
        <f>C58</f>
        <v>0.2515292911459161</v>
      </c>
      <c r="D64" s="153" t="s">
        <v>15</v>
      </c>
      <c r="E64" s="503">
        <f>C50</f>
        <v>0.52730141458106639</v>
      </c>
      <c r="F64" s="670">
        <f>D50</f>
        <v>0.55700000000000005</v>
      </c>
      <c r="G64" s="670"/>
      <c r="H64" s="154">
        <f>B44*A31</f>
        <v>0.3</v>
      </c>
      <c r="I64" s="155">
        <f t="shared" ref="I64:N64" si="2">($B$64*$E64*$H64)*(C27-$A$34)</f>
        <v>99278.348361275101</v>
      </c>
      <c r="J64" s="155">
        <f t="shared" si="2"/>
        <v>100495.47131343548</v>
      </c>
      <c r="K64" s="155">
        <f t="shared" si="2"/>
        <v>101712.59426559586</v>
      </c>
      <c r="L64" s="155">
        <f t="shared" si="2"/>
        <v>102929.71721775625</v>
      </c>
      <c r="M64" s="155">
        <f t="shared" si="2"/>
        <v>104146.84016991658</v>
      </c>
      <c r="N64" s="155">
        <f t="shared" si="2"/>
        <v>105363.96312207698</v>
      </c>
      <c r="O64" s="155">
        <f t="shared" ref="O64:V64" si="3">($C$64*$F64*$H64)*(I27-$A$34)</f>
        <v>248861.19633141599</v>
      </c>
      <c r="P64" s="155">
        <f t="shared" si="3"/>
        <v>252069.49136561292</v>
      </c>
      <c r="Q64" s="155">
        <f t="shared" si="3"/>
        <v>255277.78639980982</v>
      </c>
      <c r="R64" s="155">
        <f t="shared" si="3"/>
        <v>258486.08143400672</v>
      </c>
      <c r="S64" s="462">
        <f t="shared" si="3"/>
        <v>261694.37646820367</v>
      </c>
      <c r="T64" s="462">
        <f t="shared" si="3"/>
        <v>264944.03253890685</v>
      </c>
      <c r="U64" s="462">
        <f t="shared" si="3"/>
        <v>268235.04964611621</v>
      </c>
      <c r="V64" s="156">
        <f t="shared" si="3"/>
        <v>271567.42778983188</v>
      </c>
    </row>
    <row r="65" spans="1:22" s="45" customFormat="1" x14ac:dyDescent="0.3">
      <c r="A65" s="663"/>
      <c r="B65" s="661"/>
      <c r="C65" s="666"/>
      <c r="D65" s="153" t="s">
        <v>16</v>
      </c>
      <c r="E65" s="504">
        <f t="shared" ref="E65:E66" si="4">C51</f>
        <v>1.9E-2</v>
      </c>
      <c r="F65" s="662">
        <f>D51</f>
        <v>3.3000000000000002E-2</v>
      </c>
      <c r="G65" s="662"/>
      <c r="H65" s="154">
        <f>B46*A31</f>
        <v>0.06</v>
      </c>
      <c r="I65" s="155">
        <f t="shared" ref="I65:N65" si="5">($B$64*$E$65*$H$65)*(C27-$A$34)</f>
        <v>715.44986101084396</v>
      </c>
      <c r="J65" s="155">
        <f t="shared" si="5"/>
        <v>724.22106300332109</v>
      </c>
      <c r="K65" s="155">
        <f t="shared" si="5"/>
        <v>732.99226499579822</v>
      </c>
      <c r="L65" s="155">
        <f t="shared" si="5"/>
        <v>741.76346698827535</v>
      </c>
      <c r="M65" s="155">
        <f t="shared" si="5"/>
        <v>750.53466898075214</v>
      </c>
      <c r="N65" s="155">
        <f t="shared" si="5"/>
        <v>759.30587097322939</v>
      </c>
      <c r="O65" s="155">
        <f t="shared" ref="O65:V65" si="6">($C$64*$F$65*$H$65)*(I27-$A$34)</f>
        <v>2948.8041217007999</v>
      </c>
      <c r="P65" s="155">
        <f t="shared" si="6"/>
        <v>2986.8198258762031</v>
      </c>
      <c r="Q65" s="155">
        <f t="shared" si="6"/>
        <v>3024.8355300516064</v>
      </c>
      <c r="R65" s="155">
        <f t="shared" si="6"/>
        <v>3062.8512342270092</v>
      </c>
      <c r="S65" s="462">
        <f t="shared" si="6"/>
        <v>3100.8669384024133</v>
      </c>
      <c r="T65" s="462">
        <f t="shared" si="6"/>
        <v>3139.3727374448563</v>
      </c>
      <c r="U65" s="462">
        <f t="shared" si="6"/>
        <v>3178.368631354339</v>
      </c>
      <c r="V65" s="156">
        <f t="shared" si="6"/>
        <v>3217.8546201308623</v>
      </c>
    </row>
    <row r="66" spans="1:22" s="45" customFormat="1" x14ac:dyDescent="0.3">
      <c r="A66" s="663"/>
      <c r="B66" s="661"/>
      <c r="C66" s="666"/>
      <c r="D66" s="153" t="s">
        <v>176</v>
      </c>
      <c r="E66" s="504">
        <f t="shared" si="4"/>
        <v>4.4416666666666667E-2</v>
      </c>
      <c r="F66" s="661">
        <f>D52</f>
        <v>2.5999999999999999E-2</v>
      </c>
      <c r="G66" s="661"/>
      <c r="H66" s="154">
        <f>B45*A31</f>
        <v>0.3</v>
      </c>
      <c r="I66" s="155">
        <f t="shared" ref="I66:N66" si="7">($B$64*$E$66*$H$66)*(C27-$A$34)</f>
        <v>8362.6047350609606</v>
      </c>
      <c r="J66" s="155">
        <f t="shared" si="7"/>
        <v>8465.1277758940814</v>
      </c>
      <c r="K66" s="155">
        <f t="shared" si="7"/>
        <v>8567.6508167272023</v>
      </c>
      <c r="L66" s="155">
        <f t="shared" si="7"/>
        <v>8670.1738575603231</v>
      </c>
      <c r="M66" s="155">
        <f t="shared" si="7"/>
        <v>8772.6968983934403</v>
      </c>
      <c r="N66" s="155">
        <f t="shared" si="7"/>
        <v>8875.2199392265629</v>
      </c>
      <c r="O66" s="155">
        <f t="shared" ref="O66:V66" si="8">($C$64*$F$66*$H$66)*(I27-$A$34)</f>
        <v>11616.501085488</v>
      </c>
      <c r="P66" s="155">
        <f t="shared" si="8"/>
        <v>11766.259920118377</v>
      </c>
      <c r="Q66" s="155">
        <f t="shared" si="8"/>
        <v>11916.018754748753</v>
      </c>
      <c r="R66" s="155">
        <f t="shared" si="8"/>
        <v>12065.777589379129</v>
      </c>
      <c r="S66" s="462">
        <f t="shared" si="8"/>
        <v>12215.536424009508</v>
      </c>
      <c r="T66" s="462">
        <f t="shared" si="8"/>
        <v>12367.225935388829</v>
      </c>
      <c r="U66" s="462">
        <f t="shared" si="8"/>
        <v>12520.846123517094</v>
      </c>
      <c r="V66" s="156">
        <f t="shared" si="8"/>
        <v>12676.396988394308</v>
      </c>
    </row>
    <row r="67" spans="1:22" s="45" customFormat="1" x14ac:dyDescent="0.3">
      <c r="A67" s="663"/>
      <c r="B67" s="661"/>
      <c r="C67" s="666"/>
      <c r="D67" s="153" t="s">
        <v>177</v>
      </c>
      <c r="E67" s="504">
        <f>C54</f>
        <v>8.362359448676096E-2</v>
      </c>
      <c r="F67" s="661">
        <f>D54</f>
        <v>3.9999999999999925E-2</v>
      </c>
      <c r="G67" s="661"/>
      <c r="H67" s="154">
        <f>B42*A31</f>
        <v>0.06</v>
      </c>
      <c r="I67" s="155">
        <f t="shared" ref="I67:N67" si="9">($B$64*$E$67*$H$67)*(C27-$A$34)</f>
        <v>3148.8678448831738</v>
      </c>
      <c r="J67" s="155">
        <f t="shared" si="9"/>
        <v>3187.4720258610887</v>
      </c>
      <c r="K67" s="155">
        <f t="shared" si="9"/>
        <v>3226.0762068390031</v>
      </c>
      <c r="L67" s="155">
        <f t="shared" si="9"/>
        <v>3264.6803878169176</v>
      </c>
      <c r="M67" s="155">
        <f t="shared" si="9"/>
        <v>3303.2845687948311</v>
      </c>
      <c r="N67" s="155">
        <f t="shared" si="9"/>
        <v>3341.888749772746</v>
      </c>
      <c r="O67" s="155">
        <f t="shared" ref="O67:V67" si="10">($C$64*$F$67*$H$67)*(I27-$A$34)</f>
        <v>3574.3080263039933</v>
      </c>
      <c r="P67" s="155">
        <f t="shared" si="10"/>
        <v>3620.3876677287244</v>
      </c>
      <c r="Q67" s="155">
        <f t="shared" si="10"/>
        <v>3666.4673091534555</v>
      </c>
      <c r="R67" s="155">
        <f t="shared" si="10"/>
        <v>3712.5469505781862</v>
      </c>
      <c r="S67" s="462">
        <f t="shared" si="10"/>
        <v>3758.6265920029182</v>
      </c>
      <c r="T67" s="462">
        <f t="shared" si="10"/>
        <v>3805.3002878119401</v>
      </c>
      <c r="U67" s="462">
        <f t="shared" si="10"/>
        <v>3852.5680380052522</v>
      </c>
      <c r="V67" s="156">
        <f t="shared" si="10"/>
        <v>3900.4298425828565</v>
      </c>
    </row>
    <row r="68" spans="1:22" s="49" customFormat="1" ht="108" customHeight="1" x14ac:dyDescent="0.3">
      <c r="A68" s="668" t="s">
        <v>13</v>
      </c>
      <c r="B68" s="656" t="s">
        <v>110</v>
      </c>
      <c r="C68" s="656" t="s">
        <v>111</v>
      </c>
      <c r="D68" s="656" t="s">
        <v>14</v>
      </c>
      <c r="E68" s="653" t="s">
        <v>438</v>
      </c>
      <c r="F68" s="656" t="s">
        <v>436</v>
      </c>
      <c r="G68" s="656" t="s">
        <v>437</v>
      </c>
      <c r="H68" s="656" t="s">
        <v>103</v>
      </c>
      <c r="I68" s="653" t="s">
        <v>62</v>
      </c>
      <c r="J68" s="654"/>
      <c r="K68" s="654"/>
      <c r="L68" s="654"/>
      <c r="M68" s="654"/>
      <c r="N68" s="654"/>
      <c r="O68" s="654"/>
      <c r="P68" s="654"/>
      <c r="Q68" s="654"/>
      <c r="R68" s="654"/>
      <c r="S68" s="654"/>
      <c r="T68" s="654"/>
      <c r="U68" s="654"/>
      <c r="V68" s="655"/>
    </row>
    <row r="69" spans="1:22" s="49" customFormat="1" x14ac:dyDescent="0.3">
      <c r="A69" s="668"/>
      <c r="B69" s="656"/>
      <c r="C69" s="656"/>
      <c r="D69" s="656"/>
      <c r="E69" s="650"/>
      <c r="F69" s="656"/>
      <c r="G69" s="656"/>
      <c r="H69" s="656"/>
      <c r="I69" s="501">
        <v>2005</v>
      </c>
      <c r="J69" s="501">
        <v>2006</v>
      </c>
      <c r="K69" s="501">
        <v>2007</v>
      </c>
      <c r="L69" s="501">
        <v>2008</v>
      </c>
      <c r="M69" s="501">
        <v>2009</v>
      </c>
      <c r="N69" s="501">
        <v>2010</v>
      </c>
      <c r="O69" s="501">
        <v>2011</v>
      </c>
      <c r="P69" s="501">
        <v>2012</v>
      </c>
      <c r="Q69" s="501">
        <v>2013</v>
      </c>
      <c r="R69" s="501">
        <v>2014</v>
      </c>
      <c r="S69" s="513">
        <v>2015</v>
      </c>
      <c r="T69" s="513">
        <v>2016</v>
      </c>
      <c r="U69" s="513">
        <v>2017</v>
      </c>
      <c r="V69" s="452">
        <v>2018</v>
      </c>
    </row>
    <row r="70" spans="1:22" s="45" customFormat="1" ht="31.2" x14ac:dyDescent="0.3">
      <c r="A70" s="663" t="s">
        <v>109</v>
      </c>
      <c r="B70" s="661">
        <f>B58</f>
        <v>0.11069592179731572</v>
      </c>
      <c r="C70" s="666">
        <f>C58</f>
        <v>0.2515292911459161</v>
      </c>
      <c r="D70" s="153" t="s">
        <v>63</v>
      </c>
      <c r="E70" s="510">
        <f>C53*'STP status'!H35</f>
        <v>0.32565832426550595</v>
      </c>
      <c r="F70" s="472">
        <f>D53*'STP status'!K35</f>
        <v>0.13230769230769229</v>
      </c>
      <c r="G70" s="472">
        <f>D53*'STP status'!N35</f>
        <v>0</v>
      </c>
      <c r="H70" s="154">
        <f>B41*A31</f>
        <v>0.3</v>
      </c>
      <c r="I70" s="155">
        <f t="shared" ref="I70:N70" si="11">($B$70*$E$70*$H$70)*(C23-$A$34)</f>
        <v>37012.633498211086</v>
      </c>
      <c r="J70" s="155">
        <f t="shared" si="11"/>
        <v>37466.397349989107</v>
      </c>
      <c r="K70" s="155">
        <f t="shared" si="11"/>
        <v>37920.161201767143</v>
      </c>
      <c r="L70" s="155">
        <f t="shared" si="11"/>
        <v>38373.925053545157</v>
      </c>
      <c r="M70" s="155">
        <f t="shared" si="11"/>
        <v>38827.688905323172</v>
      </c>
      <c r="N70" s="155">
        <f t="shared" si="11"/>
        <v>39281.452757101208</v>
      </c>
      <c r="O70" s="155">
        <f>($C$70*$F$70*$H$70)*(I23-$A$34)</f>
        <v>38748.214942753839</v>
      </c>
      <c r="P70" s="155">
        <f>($C$70*$F$70*$H$70)*(J23-$A$34)</f>
        <v>39247.753269409135</v>
      </c>
      <c r="Q70" s="155">
        <f>($C$70*$F$70*$H$70)*(K23-$A$34)</f>
        <v>39747.291596064446</v>
      </c>
      <c r="R70" s="155">
        <f>($C$70*$F$70*$H$70)*(L23-$A$34)</f>
        <v>40246.829922719735</v>
      </c>
      <c r="S70" s="462">
        <f>($C$70*$F$70*$H$70)*(M23-$A$34)</f>
        <v>40746.368249375046</v>
      </c>
      <c r="T70" s="462">
        <f>($C$70*$G$70*$H$70)*(N23-$A$34)</f>
        <v>0</v>
      </c>
      <c r="U70" s="462">
        <f>($C$70*$G$70*$H$70)*(O23-$A$34)</f>
        <v>0</v>
      </c>
      <c r="V70" s="156">
        <f>($C$70*$G$70*$H$70)*(P23-$A$34)</f>
        <v>0</v>
      </c>
    </row>
    <row r="71" spans="1:22" s="45" customFormat="1" ht="31.2" x14ac:dyDescent="0.3">
      <c r="A71" s="663"/>
      <c r="B71" s="661"/>
      <c r="C71" s="666"/>
      <c r="D71" s="153" t="s">
        <v>64</v>
      </c>
      <c r="E71" s="511">
        <f>(C53-E70)*'STP status'!G35</f>
        <v>0</v>
      </c>
      <c r="F71" s="479">
        <f>(D53-F70)*'STP status'!J35</f>
        <v>0</v>
      </c>
      <c r="G71" s="464">
        <f>(D53-G70)*'STP status'!M35</f>
        <v>0</v>
      </c>
      <c r="H71" s="154">
        <f>B38*A31</f>
        <v>0.48</v>
      </c>
      <c r="I71" s="155">
        <f t="shared" ref="I71:N71" si="12">($B$70*$E$71*$H$71)*(C23-$A$34)</f>
        <v>0</v>
      </c>
      <c r="J71" s="155">
        <f t="shared" si="12"/>
        <v>0</v>
      </c>
      <c r="K71" s="155">
        <f t="shared" si="12"/>
        <v>0</v>
      </c>
      <c r="L71" s="155">
        <f t="shared" si="12"/>
        <v>0</v>
      </c>
      <c r="M71" s="155">
        <f t="shared" si="12"/>
        <v>0</v>
      </c>
      <c r="N71" s="155">
        <f t="shared" si="12"/>
        <v>0</v>
      </c>
      <c r="O71" s="155">
        <f>($C$70*$F$71*$H$71)*(I23-$A$34)</f>
        <v>0</v>
      </c>
      <c r="P71" s="155">
        <f>($C$70*$F$71*$H$71)*(J23-$A$34)</f>
        <v>0</v>
      </c>
      <c r="Q71" s="155">
        <f>($C$70*$F$71*$H$71)*(K23-$A$34)</f>
        <v>0</v>
      </c>
      <c r="R71" s="155">
        <f>($C$70*$F$71*$H$71)*(L23-$A$34)</f>
        <v>0</v>
      </c>
      <c r="S71" s="462">
        <f>($C$70*$F$71*$H$71)*(M23-$A$34)</f>
        <v>0</v>
      </c>
      <c r="T71" s="462">
        <f>($C$70*$G$71*$H$71)*(N23-$A$34)</f>
        <v>0</v>
      </c>
      <c r="U71" s="462">
        <f>($C$70*$G$71*$H$71)*(O23-$A$34)</f>
        <v>0</v>
      </c>
      <c r="V71" s="156">
        <f>($C$70*$G$71*$H$71)*(P23-$A$34)</f>
        <v>0</v>
      </c>
    </row>
    <row r="72" spans="1:22" s="45" customFormat="1" ht="31.8" thickBot="1" x14ac:dyDescent="0.35">
      <c r="A72" s="664"/>
      <c r="B72" s="665"/>
      <c r="C72" s="667"/>
      <c r="D72" s="159" t="s">
        <v>105</v>
      </c>
      <c r="E72" s="512">
        <f>(C53-E70)*'STP status'!F35</f>
        <v>0</v>
      </c>
      <c r="F72" s="480">
        <f>(D53-F70)*'STP status'!I35</f>
        <v>0.21169230769230768</v>
      </c>
      <c r="G72" s="481">
        <f>(D53-G70)*'STP status'!L35</f>
        <v>0.34399999999999997</v>
      </c>
      <c r="H72" s="160">
        <f>B39*A31</f>
        <v>0.18</v>
      </c>
      <c r="I72" s="161">
        <f t="shared" ref="I72:N72" si="13">($B$70*$E$72*$H$72)*(C23-$A$34)</f>
        <v>0</v>
      </c>
      <c r="J72" s="161">
        <f t="shared" si="13"/>
        <v>0</v>
      </c>
      <c r="K72" s="161">
        <f t="shared" si="13"/>
        <v>0</v>
      </c>
      <c r="L72" s="161">
        <f t="shared" si="13"/>
        <v>0</v>
      </c>
      <c r="M72" s="161">
        <f t="shared" si="13"/>
        <v>0</v>
      </c>
      <c r="N72" s="161">
        <f t="shared" si="13"/>
        <v>0</v>
      </c>
      <c r="O72" s="161">
        <f>($C$70*$F$72*$H$72)*(I23-$A$34)</f>
        <v>37198.286345043685</v>
      </c>
      <c r="P72" s="161">
        <f>($C$70*$F$72*$H$72)*(J23-$A$34)</f>
        <v>37677.843138632772</v>
      </c>
      <c r="Q72" s="161">
        <f>($C$70*$F$72*$H$72)*(K23-$A$34)</f>
        <v>38157.399932221873</v>
      </c>
      <c r="R72" s="161">
        <f>($C$70*$F$72*$H$72)*(L23-$A$34)</f>
        <v>38636.956725810953</v>
      </c>
      <c r="S72" s="463">
        <f>($C$70*$F$72*$H$72)*(M23-$A$34)</f>
        <v>39116.513519400047</v>
      </c>
      <c r="T72" s="463">
        <f>($C$70*$G$72*$H$72)*(N23-$A$34)</f>
        <v>64353.660660039233</v>
      </c>
      <c r="U72" s="463">
        <f>($C$70*$G$72*$H$72)*(O23-$A$34)</f>
        <v>65153.033252485278</v>
      </c>
      <c r="V72" s="162">
        <f>($C$70*$G$72*$H$72)*(P23-$A$34)</f>
        <v>65962.452246363246</v>
      </c>
    </row>
    <row r="73" spans="1:22" s="45" customFormat="1" x14ac:dyDescent="0.3">
      <c r="A73" s="131"/>
      <c r="B73" s="47"/>
      <c r="C73" s="47"/>
      <c r="D73" s="47"/>
      <c r="E73" s="324"/>
      <c r="F73" s="48"/>
      <c r="G73" s="476"/>
      <c r="H73" s="48"/>
      <c r="I73" s="48"/>
      <c r="J73" s="48"/>
    </row>
    <row r="74" spans="1:22" s="114" customFormat="1" x14ac:dyDescent="0.3">
      <c r="A74" s="68"/>
      <c r="B74" s="56"/>
      <c r="C74" s="56"/>
      <c r="D74" s="56"/>
      <c r="E74" s="56"/>
      <c r="F74" s="113"/>
      <c r="G74" s="113"/>
      <c r="H74" s="113"/>
      <c r="I74" s="113"/>
      <c r="J74" s="113"/>
    </row>
    <row r="75" spans="1:22" ht="47.25" customHeight="1" x14ac:dyDescent="0.3">
      <c r="A75" s="656" t="s">
        <v>357</v>
      </c>
      <c r="B75" s="656"/>
      <c r="C75" s="392">
        <v>2005</v>
      </c>
      <c r="D75" s="392">
        <v>2006</v>
      </c>
      <c r="E75" s="501">
        <v>2007</v>
      </c>
      <c r="F75" s="501">
        <v>2008</v>
      </c>
      <c r="G75" s="501">
        <v>2009</v>
      </c>
      <c r="H75" s="501">
        <v>2010</v>
      </c>
      <c r="I75" s="501">
        <v>2011</v>
      </c>
      <c r="J75" s="501">
        <v>2012</v>
      </c>
      <c r="K75" s="501">
        <v>2013</v>
      </c>
      <c r="L75" s="501">
        <v>2014</v>
      </c>
      <c r="M75" s="513">
        <v>2015</v>
      </c>
      <c r="N75" s="513">
        <v>2016</v>
      </c>
      <c r="O75" s="501">
        <v>2017</v>
      </c>
      <c r="P75" s="513">
        <v>2018</v>
      </c>
      <c r="Q75" s="485"/>
    </row>
    <row r="76" spans="1:22" x14ac:dyDescent="0.3">
      <c r="A76" s="393"/>
      <c r="B76" s="394"/>
      <c r="C76" s="395">
        <f>(SUM(I64:I67)+SUM(I70:I72))/10^3</f>
        <v>148.51790430044116</v>
      </c>
      <c r="D76" s="395">
        <f>(SUM(J64:J67)+SUM(J70:J72))/10^3</f>
        <v>150.33868952818307</v>
      </c>
      <c r="E76" s="395">
        <f>(SUM(K64:K67)+SUM(K70:K72))/10^3</f>
        <v>152.159474755925</v>
      </c>
      <c r="F76" s="395">
        <f t="shared" ref="F76:N76" si="14">(SUM(L64:L67)+SUM(L70:L72))/10^3</f>
        <v>153.98025998366691</v>
      </c>
      <c r="G76" s="395">
        <f t="shared" si="14"/>
        <v>155.80104521140876</v>
      </c>
      <c r="H76" s="395">
        <f t="shared" si="14"/>
        <v>157.6218304391507</v>
      </c>
      <c r="I76" s="395">
        <f t="shared" si="14"/>
        <v>342.94731085270632</v>
      </c>
      <c r="J76" s="395">
        <f t="shared" si="14"/>
        <v>347.36855518737809</v>
      </c>
      <c r="K76" s="395">
        <f t="shared" si="14"/>
        <v>351.78979952204998</v>
      </c>
      <c r="L76" s="395">
        <f t="shared" si="14"/>
        <v>356.21104385672174</v>
      </c>
      <c r="M76" s="395">
        <f t="shared" si="14"/>
        <v>360.63228819139363</v>
      </c>
      <c r="N76" s="395">
        <f t="shared" si="14"/>
        <v>348.60959215959173</v>
      </c>
      <c r="O76" s="395">
        <f>(SUM(U64:U67)+SUM(U70:U72))/10^3</f>
        <v>352.93986569147819</v>
      </c>
      <c r="P76" s="395">
        <f>(SUM(V64:V67)+SUM(V70:V72))/10^3</f>
        <v>357.32456148730313</v>
      </c>
      <c r="Q76" s="522"/>
    </row>
    <row r="77" spans="1:22" x14ac:dyDescent="0.3">
      <c r="A77" s="68"/>
      <c r="B77" s="69"/>
      <c r="C77" s="410"/>
      <c r="D77" s="69"/>
      <c r="E77" s="120"/>
      <c r="F77" s="121"/>
      <c r="G77" s="121"/>
      <c r="H77" s="121"/>
      <c r="I77" s="121"/>
      <c r="Q77" s="55"/>
    </row>
    <row r="78" spans="1:22" ht="47.25" customHeight="1" x14ac:dyDescent="0.3">
      <c r="A78" s="656" t="s">
        <v>112</v>
      </c>
      <c r="B78" s="656"/>
      <c r="C78" s="392">
        <v>2005</v>
      </c>
      <c r="D78" s="392">
        <v>2006</v>
      </c>
      <c r="E78" s="501">
        <v>2007</v>
      </c>
      <c r="F78" s="501">
        <v>2008</v>
      </c>
      <c r="G78" s="501">
        <v>2009</v>
      </c>
      <c r="H78" s="501">
        <v>2010</v>
      </c>
      <c r="I78" s="501">
        <v>2011</v>
      </c>
      <c r="J78" s="501">
        <v>2012</v>
      </c>
      <c r="K78" s="501">
        <v>2013</v>
      </c>
      <c r="L78" s="501">
        <v>2014</v>
      </c>
      <c r="M78" s="513">
        <v>2015</v>
      </c>
      <c r="N78" s="513">
        <v>2016</v>
      </c>
      <c r="O78" s="501">
        <v>2017</v>
      </c>
      <c r="P78" s="513">
        <v>2018</v>
      </c>
      <c r="Q78" s="485"/>
    </row>
    <row r="79" spans="1:22" x14ac:dyDescent="0.3">
      <c r="A79" s="393"/>
      <c r="B79" s="394"/>
      <c r="C79" s="395">
        <f t="shared" ref="C79:P79" si="15">C76*21</f>
        <v>3118.8759903092641</v>
      </c>
      <c r="D79" s="395">
        <f t="shared" si="15"/>
        <v>3157.1124800918442</v>
      </c>
      <c r="E79" s="395">
        <f t="shared" si="15"/>
        <v>3195.3489698744252</v>
      </c>
      <c r="F79" s="395">
        <f t="shared" si="15"/>
        <v>3233.5854596570052</v>
      </c>
      <c r="G79" s="395">
        <f t="shared" si="15"/>
        <v>3271.8219494395839</v>
      </c>
      <c r="H79" s="395">
        <f t="shared" si="15"/>
        <v>3310.0584392221645</v>
      </c>
      <c r="I79" s="395">
        <f t="shared" si="15"/>
        <v>7201.8935279068328</v>
      </c>
      <c r="J79" s="395">
        <f t="shared" si="15"/>
        <v>7294.7396589349401</v>
      </c>
      <c r="K79" s="395">
        <f t="shared" si="15"/>
        <v>7387.5857899630491</v>
      </c>
      <c r="L79" s="395">
        <f t="shared" si="15"/>
        <v>7480.4319209911564</v>
      </c>
      <c r="M79" s="395">
        <f t="shared" si="15"/>
        <v>7573.2780520192664</v>
      </c>
      <c r="N79" s="395">
        <f t="shared" si="15"/>
        <v>7320.8014353514263</v>
      </c>
      <c r="O79" s="395">
        <f t="shared" si="15"/>
        <v>7411.737179521042</v>
      </c>
      <c r="P79" s="395">
        <f t="shared" si="15"/>
        <v>7503.8157912333654</v>
      </c>
    </row>
    <row r="81" spans="2:5" x14ac:dyDescent="0.3">
      <c r="B81" s="57"/>
      <c r="C81" s="367"/>
      <c r="D81" s="57"/>
      <c r="E81" s="57"/>
    </row>
    <row r="82" spans="2:5" x14ac:dyDescent="0.3">
      <c r="B82" s="57"/>
      <c r="C82" s="124"/>
      <c r="D82" s="124"/>
      <c r="E82" s="124"/>
    </row>
    <row r="83" spans="2:5" x14ac:dyDescent="0.3">
      <c r="B83" s="57"/>
      <c r="C83" s="124"/>
      <c r="D83" s="124"/>
      <c r="E83" s="124"/>
    </row>
  </sheetData>
  <mergeCells count="33">
    <mergeCell ref="A33:B33"/>
    <mergeCell ref="A48:D48"/>
    <mergeCell ref="A50:A54"/>
    <mergeCell ref="A61:B61"/>
    <mergeCell ref="A62:A63"/>
    <mergeCell ref="B62:B63"/>
    <mergeCell ref="C62:C63"/>
    <mergeCell ref="D62:D63"/>
    <mergeCell ref="E62:E63"/>
    <mergeCell ref="F62:G63"/>
    <mergeCell ref="H62:H63"/>
    <mergeCell ref="I62:V62"/>
    <mergeCell ref="A64:A67"/>
    <mergeCell ref="B64:B67"/>
    <mergeCell ref="C64:C67"/>
    <mergeCell ref="F64:G64"/>
    <mergeCell ref="F65:G65"/>
    <mergeCell ref="F66:G66"/>
    <mergeCell ref="F67:G67"/>
    <mergeCell ref="F68:F69"/>
    <mergeCell ref="G68:G69"/>
    <mergeCell ref="A78:B78"/>
    <mergeCell ref="H68:H69"/>
    <mergeCell ref="I68:V68"/>
    <mergeCell ref="A70:A72"/>
    <mergeCell ref="B70:B72"/>
    <mergeCell ref="C70:C72"/>
    <mergeCell ref="A75:B75"/>
    <mergeCell ref="A68:A69"/>
    <mergeCell ref="B68:B69"/>
    <mergeCell ref="C68:C69"/>
    <mergeCell ref="D68:D69"/>
    <mergeCell ref="E68:E69"/>
  </mergeCells>
  <pageMargins left="0.25" right="0.25" top="0.75" bottom="0.75" header="0.3" footer="0.3"/>
  <pageSetup paperSize="9" scale="35" fitToHeight="0" orientation="landscape"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8"/>
  <dimension ref="A1:O60"/>
  <sheetViews>
    <sheetView zoomScaleNormal="100" workbookViewId="0">
      <pane xSplit="1" ySplit="6" topLeftCell="B7" activePane="bottomRight" state="frozen"/>
      <selection pane="topRight" activeCell="B1" sqref="B1"/>
      <selection pane="bottomLeft" activeCell="A6" sqref="A6"/>
      <selection pane="bottomRight" activeCell="F46" sqref="F46"/>
    </sheetView>
  </sheetViews>
  <sheetFormatPr defaultColWidth="9.33203125" defaultRowHeight="12.6" x14ac:dyDescent="0.25"/>
  <cols>
    <col min="1" max="1" width="31.44140625" style="263" bestFit="1" customWidth="1"/>
    <col min="2" max="2" width="16.44140625" style="263" customWidth="1"/>
    <col min="3" max="3" width="16.44140625" style="264" customWidth="1"/>
    <col min="4" max="4" width="17.6640625" style="263" customWidth="1"/>
    <col min="5" max="5" width="18.44140625" style="263" customWidth="1"/>
    <col min="6" max="6" width="16.44140625" style="263" customWidth="1"/>
    <col min="7" max="7" width="19.5546875" style="263" customWidth="1"/>
    <col min="8" max="8" width="21.5546875" style="263" customWidth="1"/>
    <col min="9" max="9" width="16.44140625" style="263" customWidth="1"/>
    <col min="10" max="10" width="16.5546875" style="263" bestFit="1" customWidth="1"/>
    <col min="11" max="11" width="28.6640625" style="263" customWidth="1"/>
    <col min="12" max="12" width="16.44140625" style="263" customWidth="1"/>
    <col min="13" max="13" width="16.5546875" style="263" bestFit="1" customWidth="1"/>
    <col min="14" max="14" width="28.6640625" style="263" customWidth="1"/>
    <col min="15" max="15" width="16.44140625" style="263" customWidth="1"/>
    <col min="16" max="227" width="9.33203125" style="263"/>
    <col min="228" max="228" width="31.44140625" style="263" bestFit="1" customWidth="1"/>
    <col min="229" max="229" width="9.33203125" style="263"/>
    <col min="230" max="230" width="10.33203125" style="263" customWidth="1"/>
    <col min="231" max="16384" width="9.33203125" style="263"/>
  </cols>
  <sheetData>
    <row r="1" spans="1:15" ht="13.8" x14ac:dyDescent="0.25">
      <c r="A1" s="170" t="s">
        <v>179</v>
      </c>
      <c r="B1" s="171"/>
      <c r="C1" s="226"/>
      <c r="D1" s="171"/>
      <c r="E1" s="171"/>
      <c r="F1" s="171"/>
      <c r="G1" s="171"/>
      <c r="H1" s="171"/>
      <c r="I1" s="171"/>
      <c r="J1" s="171"/>
      <c r="K1" s="171"/>
      <c r="L1" s="171"/>
      <c r="M1" s="171"/>
      <c r="N1" s="171"/>
      <c r="O1" s="171"/>
    </row>
    <row r="2" spans="1:15" ht="13.8" x14ac:dyDescent="0.25">
      <c r="A2" s="208" t="s">
        <v>324</v>
      </c>
      <c r="B2" s="171"/>
      <c r="C2" s="226"/>
      <c r="D2" s="171"/>
      <c r="E2" s="171"/>
      <c r="F2" s="171"/>
      <c r="G2" s="171"/>
      <c r="H2" s="171"/>
      <c r="I2" s="171"/>
      <c r="J2" s="171"/>
      <c r="K2" s="171"/>
      <c r="L2" s="171"/>
      <c r="M2" s="171"/>
      <c r="N2" s="171"/>
      <c r="O2" s="171"/>
    </row>
    <row r="3" spans="1:15" ht="14.4" thickBot="1" x14ac:dyDescent="0.3">
      <c r="A3" s="208"/>
      <c r="B3" s="171"/>
      <c r="C3" s="226"/>
      <c r="D3" s="171"/>
      <c r="E3" s="171"/>
      <c r="F3" s="171"/>
      <c r="G3" s="171"/>
      <c r="H3" s="171"/>
      <c r="I3" s="171"/>
      <c r="J3" s="171"/>
      <c r="K3" s="171"/>
      <c r="L3" s="171"/>
      <c r="M3" s="171"/>
      <c r="N3" s="171"/>
      <c r="O3" s="171"/>
    </row>
    <row r="4" spans="1:15" ht="9.75" customHeight="1" x14ac:dyDescent="0.25">
      <c r="A4" s="599" t="s">
        <v>116</v>
      </c>
      <c r="B4" s="602" t="s">
        <v>180</v>
      </c>
      <c r="C4" s="604"/>
      <c r="D4" s="602" t="s">
        <v>181</v>
      </c>
      <c r="E4" s="603"/>
      <c r="F4" s="603"/>
      <c r="G4" s="603"/>
      <c r="H4" s="603"/>
      <c r="I4" s="604"/>
      <c r="J4" s="602" t="s">
        <v>182</v>
      </c>
      <c r="K4" s="603"/>
      <c r="L4" s="603"/>
      <c r="M4" s="603"/>
      <c r="N4" s="603"/>
      <c r="O4" s="604"/>
    </row>
    <row r="5" spans="1:15" ht="13.2" thickBot="1" x14ac:dyDescent="0.3">
      <c r="A5" s="600"/>
      <c r="B5" s="605"/>
      <c r="C5" s="607"/>
      <c r="D5" s="605"/>
      <c r="E5" s="606"/>
      <c r="F5" s="606"/>
      <c r="G5" s="606"/>
      <c r="H5" s="606"/>
      <c r="I5" s="607"/>
      <c r="J5" s="605"/>
      <c r="K5" s="606"/>
      <c r="L5" s="606"/>
      <c r="M5" s="606"/>
      <c r="N5" s="606"/>
      <c r="O5" s="607"/>
    </row>
    <row r="6" spans="1:15" ht="15.75" customHeight="1" x14ac:dyDescent="0.25">
      <c r="A6" s="601"/>
      <c r="B6" s="265" t="s">
        <v>109</v>
      </c>
      <c r="C6" s="266" t="s">
        <v>97</v>
      </c>
      <c r="D6" s="265" t="s">
        <v>183</v>
      </c>
      <c r="E6" s="265" t="s">
        <v>184</v>
      </c>
      <c r="F6" s="265" t="s">
        <v>109</v>
      </c>
      <c r="G6" s="265" t="s">
        <v>185</v>
      </c>
      <c r="H6" s="265" t="s">
        <v>186</v>
      </c>
      <c r="I6" s="265" t="s">
        <v>97</v>
      </c>
      <c r="J6" s="265" t="s">
        <v>183</v>
      </c>
      <c r="K6" s="265" t="s">
        <v>184</v>
      </c>
      <c r="L6" s="265" t="s">
        <v>109</v>
      </c>
      <c r="M6" s="265" t="s">
        <v>185</v>
      </c>
      <c r="N6" s="265" t="s">
        <v>186</v>
      </c>
      <c r="O6" s="267" t="s">
        <v>97</v>
      </c>
    </row>
    <row r="7" spans="1:15" ht="13.8" hidden="1" x14ac:dyDescent="0.25">
      <c r="A7" s="268" t="s">
        <v>187</v>
      </c>
      <c r="B7" s="269">
        <v>57</v>
      </c>
      <c r="C7" s="270">
        <v>57</v>
      </c>
      <c r="D7" s="271">
        <v>53.5</v>
      </c>
      <c r="E7" s="271">
        <v>58.8</v>
      </c>
      <c r="F7" s="271">
        <f>AVERAGE(D7,E7)</f>
        <v>56.15</v>
      </c>
      <c r="G7" s="271">
        <v>55</v>
      </c>
      <c r="H7" s="271">
        <v>59.3</v>
      </c>
      <c r="I7" s="271">
        <f>AVERAGE(G7,H7)</f>
        <v>57.15</v>
      </c>
      <c r="J7" s="271">
        <v>55.7</v>
      </c>
      <c r="K7" s="271">
        <v>60.3</v>
      </c>
      <c r="L7" s="271">
        <f>AVERAGE(J7,K7)</f>
        <v>58</v>
      </c>
      <c r="M7" s="271">
        <v>56.5</v>
      </c>
      <c r="N7" s="271">
        <v>60.7</v>
      </c>
      <c r="O7" s="272">
        <f>AVERAGE(M7,N7)</f>
        <v>58.6</v>
      </c>
    </row>
    <row r="8" spans="1:15" ht="13.8" x14ac:dyDescent="0.25">
      <c r="A8" s="223" t="s">
        <v>135</v>
      </c>
      <c r="B8" s="273">
        <v>57.7</v>
      </c>
      <c r="C8" s="274">
        <v>53.4</v>
      </c>
      <c r="D8" s="241">
        <v>56.1</v>
      </c>
      <c r="E8" s="241">
        <v>63.9</v>
      </c>
      <c r="F8" s="273">
        <f>AVERAGE(D8,E8)</f>
        <v>60</v>
      </c>
      <c r="G8" s="241">
        <v>58.4</v>
      </c>
      <c r="H8" s="241">
        <v>63.1</v>
      </c>
      <c r="I8" s="274">
        <f t="shared" ref="I8:I43" si="0">AVERAGE(G8,H8)</f>
        <v>60.75</v>
      </c>
      <c r="J8" s="241">
        <v>65.400000000000006</v>
      </c>
      <c r="K8" s="241">
        <v>69.900000000000006</v>
      </c>
      <c r="L8" s="273">
        <f t="shared" ref="L8:L43" si="1">AVERAGE(J8,K8)</f>
        <v>67.650000000000006</v>
      </c>
      <c r="M8" s="241">
        <v>61.9</v>
      </c>
      <c r="N8" s="241">
        <v>65.3</v>
      </c>
      <c r="O8" s="275">
        <f t="shared" ref="O8:O43" si="2">AVERAGE(M8,N8)</f>
        <v>63.599999999999994</v>
      </c>
    </row>
    <row r="9" spans="1:15" ht="13.8" x14ac:dyDescent="0.25">
      <c r="A9" s="225" t="s">
        <v>136</v>
      </c>
      <c r="B9" s="273">
        <v>50.9</v>
      </c>
      <c r="C9" s="274">
        <v>49.8</v>
      </c>
      <c r="D9" s="241">
        <v>50.8</v>
      </c>
      <c r="E9" s="241">
        <v>58.8</v>
      </c>
      <c r="F9" s="273">
        <f t="shared" ref="F9:F43" si="3">AVERAGE(D9,E9)</f>
        <v>54.8</v>
      </c>
      <c r="G9" s="241">
        <v>50.7</v>
      </c>
      <c r="H9" s="241">
        <v>56.9</v>
      </c>
      <c r="I9" s="274">
        <f t="shared" si="0"/>
        <v>53.8</v>
      </c>
      <c r="J9" s="241">
        <v>54.2</v>
      </c>
      <c r="K9" s="241">
        <v>59.3</v>
      </c>
      <c r="L9" s="273">
        <f t="shared" si="1"/>
        <v>56.75</v>
      </c>
      <c r="M9" s="241">
        <v>53.6</v>
      </c>
      <c r="N9" s="241">
        <v>59.9</v>
      </c>
      <c r="O9" s="275">
        <f t="shared" si="2"/>
        <v>56.75</v>
      </c>
    </row>
    <row r="10" spans="1:15" ht="13.8" x14ac:dyDescent="0.25">
      <c r="A10" s="225" t="s">
        <v>137</v>
      </c>
      <c r="B10" s="273">
        <v>93.3</v>
      </c>
      <c r="C10" s="274">
        <v>67.7</v>
      </c>
      <c r="D10" s="241">
        <v>53.2</v>
      </c>
      <c r="E10" s="241">
        <v>61.4</v>
      </c>
      <c r="F10" s="273">
        <f t="shared" si="3"/>
        <v>57.3</v>
      </c>
      <c r="G10" s="241">
        <v>52.9</v>
      </c>
      <c r="H10" s="241">
        <v>65.3</v>
      </c>
      <c r="I10" s="274">
        <f t="shared" si="0"/>
        <v>59.099999999999994</v>
      </c>
      <c r="J10" s="241">
        <v>53.3</v>
      </c>
      <c r="K10" s="241">
        <v>61.2</v>
      </c>
      <c r="L10" s="273">
        <f t="shared" si="1"/>
        <v>57.25</v>
      </c>
      <c r="M10" s="241">
        <v>47.4</v>
      </c>
      <c r="N10" s="241">
        <v>55.9</v>
      </c>
      <c r="O10" s="275">
        <f t="shared" si="2"/>
        <v>51.65</v>
      </c>
    </row>
    <row r="11" spans="1:15" ht="13.8" x14ac:dyDescent="0.25">
      <c r="A11" s="225" t="s">
        <v>138</v>
      </c>
      <c r="B11" s="273">
        <v>55.9</v>
      </c>
      <c r="C11" s="274">
        <v>52.7</v>
      </c>
      <c r="D11" s="241">
        <v>52.6</v>
      </c>
      <c r="E11" s="241">
        <v>58.8</v>
      </c>
      <c r="F11" s="273">
        <f t="shared" si="3"/>
        <v>55.7</v>
      </c>
      <c r="G11" s="241">
        <v>48.7</v>
      </c>
      <c r="H11" s="241">
        <v>54.4</v>
      </c>
      <c r="I11" s="274">
        <f t="shared" si="0"/>
        <v>51.55</v>
      </c>
      <c r="J11" s="241">
        <v>52.1</v>
      </c>
      <c r="K11" s="241">
        <v>54.9</v>
      </c>
      <c r="L11" s="273">
        <f t="shared" si="1"/>
        <v>53.5</v>
      </c>
      <c r="M11" s="241">
        <v>49.3</v>
      </c>
      <c r="N11" s="241">
        <v>55.1</v>
      </c>
      <c r="O11" s="275">
        <f t="shared" si="2"/>
        <v>52.2</v>
      </c>
    </row>
    <row r="12" spans="1:15" ht="13.8" x14ac:dyDescent="0.25">
      <c r="A12" s="225" t="s">
        <v>139</v>
      </c>
      <c r="B12" s="273">
        <v>62.2</v>
      </c>
      <c r="C12" s="274">
        <v>57.8</v>
      </c>
      <c r="D12" s="241">
        <v>56.5</v>
      </c>
      <c r="E12" s="241">
        <v>62.4</v>
      </c>
      <c r="F12" s="273">
        <f t="shared" si="3"/>
        <v>59.45</v>
      </c>
      <c r="G12" s="241">
        <v>53.6</v>
      </c>
      <c r="H12" s="241">
        <v>57.6</v>
      </c>
      <c r="I12" s="274">
        <f t="shared" si="0"/>
        <v>55.6</v>
      </c>
      <c r="J12" s="241">
        <v>58.4</v>
      </c>
      <c r="K12" s="241">
        <v>60.9</v>
      </c>
      <c r="L12" s="273">
        <f t="shared" si="1"/>
        <v>59.65</v>
      </c>
      <c r="M12" s="241">
        <v>57.3</v>
      </c>
      <c r="N12" s="241">
        <v>62.9</v>
      </c>
      <c r="O12" s="275">
        <f t="shared" si="2"/>
        <v>60.099999999999994</v>
      </c>
    </row>
    <row r="13" spans="1:15" ht="13.8" x14ac:dyDescent="0.25">
      <c r="A13" s="225" t="s">
        <v>140</v>
      </c>
      <c r="B13" s="273">
        <v>65.5</v>
      </c>
      <c r="C13" s="274">
        <v>60.3</v>
      </c>
      <c r="D13" s="241">
        <v>61.9</v>
      </c>
      <c r="E13" s="241">
        <v>67.099999999999994</v>
      </c>
      <c r="F13" s="273">
        <f t="shared" si="3"/>
        <v>64.5</v>
      </c>
      <c r="G13" s="241">
        <v>61.1</v>
      </c>
      <c r="H13" s="241">
        <v>64.5</v>
      </c>
      <c r="I13" s="274">
        <f t="shared" si="0"/>
        <v>62.8</v>
      </c>
      <c r="J13" s="241">
        <v>56.8</v>
      </c>
      <c r="K13" s="241">
        <v>63.4</v>
      </c>
      <c r="L13" s="273">
        <f t="shared" si="1"/>
        <v>60.099999999999994</v>
      </c>
      <c r="M13" s="241">
        <v>58.6</v>
      </c>
      <c r="N13" s="241">
        <v>64.5</v>
      </c>
      <c r="O13" s="275">
        <f t="shared" si="2"/>
        <v>61.55</v>
      </c>
    </row>
    <row r="14" spans="1:15" ht="13.8" x14ac:dyDescent="0.25">
      <c r="A14" s="225" t="s">
        <v>141</v>
      </c>
      <c r="B14" s="273">
        <v>53.9</v>
      </c>
      <c r="C14" s="274">
        <v>47.4</v>
      </c>
      <c r="D14" s="241">
        <v>49.5</v>
      </c>
      <c r="E14" s="241">
        <v>54.6</v>
      </c>
      <c r="F14" s="273">
        <f t="shared" si="3"/>
        <v>52.05</v>
      </c>
      <c r="G14" s="241">
        <v>44.7</v>
      </c>
      <c r="H14" s="241">
        <v>48.8</v>
      </c>
      <c r="I14" s="274">
        <f t="shared" si="0"/>
        <v>46.75</v>
      </c>
      <c r="J14" s="241">
        <v>51.1</v>
      </c>
      <c r="K14" s="241">
        <v>55.8</v>
      </c>
      <c r="L14" s="273">
        <f t="shared" si="1"/>
        <v>53.45</v>
      </c>
      <c r="M14" s="241">
        <v>47.6</v>
      </c>
      <c r="N14" s="241">
        <v>51.7</v>
      </c>
      <c r="O14" s="275">
        <f t="shared" si="2"/>
        <v>49.650000000000006</v>
      </c>
    </row>
    <row r="15" spans="1:15" ht="13.8" x14ac:dyDescent="0.25">
      <c r="A15" s="225" t="s">
        <v>142</v>
      </c>
      <c r="B15" s="273">
        <v>51.9</v>
      </c>
      <c r="C15" s="274">
        <v>41.3</v>
      </c>
      <c r="D15" s="241">
        <v>48.9</v>
      </c>
      <c r="E15" s="241">
        <v>55.3</v>
      </c>
      <c r="F15" s="273">
        <f t="shared" si="3"/>
        <v>52.099999999999994</v>
      </c>
      <c r="G15" s="241">
        <v>42.2</v>
      </c>
      <c r="H15" s="241">
        <v>47.7</v>
      </c>
      <c r="I15" s="274">
        <f t="shared" si="0"/>
        <v>44.95</v>
      </c>
      <c r="J15" s="241">
        <v>49.7</v>
      </c>
      <c r="K15" s="241">
        <v>54.2</v>
      </c>
      <c r="L15" s="273">
        <f t="shared" si="1"/>
        <v>51.95</v>
      </c>
      <c r="M15" s="241">
        <v>39.6</v>
      </c>
      <c r="N15" s="241">
        <v>42.5</v>
      </c>
      <c r="O15" s="275">
        <f t="shared" si="2"/>
        <v>41.05</v>
      </c>
    </row>
    <row r="16" spans="1:15" ht="13.8" x14ac:dyDescent="0.25">
      <c r="A16" s="225" t="s">
        <v>143</v>
      </c>
      <c r="B16" s="273">
        <v>47.6</v>
      </c>
      <c r="C16" s="274">
        <v>49.6</v>
      </c>
      <c r="D16" s="241">
        <v>50.8</v>
      </c>
      <c r="E16" s="241">
        <v>55.9</v>
      </c>
      <c r="F16" s="273">
        <f t="shared" si="3"/>
        <v>53.349999999999994</v>
      </c>
      <c r="G16" s="241">
        <v>51</v>
      </c>
      <c r="H16" s="241">
        <v>54.2</v>
      </c>
      <c r="I16" s="274">
        <f t="shared" si="0"/>
        <v>52.6</v>
      </c>
      <c r="J16" s="241">
        <v>51.6</v>
      </c>
      <c r="K16" s="241">
        <v>52.5</v>
      </c>
      <c r="L16" s="273">
        <f t="shared" si="1"/>
        <v>52.05</v>
      </c>
      <c r="M16" s="241">
        <v>54.2</v>
      </c>
      <c r="N16" s="241">
        <v>56.4</v>
      </c>
      <c r="O16" s="275">
        <f t="shared" si="2"/>
        <v>55.3</v>
      </c>
    </row>
    <row r="17" spans="1:15" ht="13.8" x14ac:dyDescent="0.25">
      <c r="A17" s="225" t="s">
        <v>144</v>
      </c>
      <c r="B17" s="273">
        <v>61.3</v>
      </c>
      <c r="C17" s="274">
        <v>56.9</v>
      </c>
      <c r="D17" s="241">
        <v>50.1</v>
      </c>
      <c r="E17" s="241">
        <v>56.9</v>
      </c>
      <c r="F17" s="273">
        <f t="shared" si="3"/>
        <v>53.5</v>
      </c>
      <c r="G17" s="241">
        <v>55.9</v>
      </c>
      <c r="H17" s="241">
        <v>58.1</v>
      </c>
      <c r="I17" s="274">
        <f t="shared" si="0"/>
        <v>57</v>
      </c>
      <c r="J17" s="241">
        <v>56.5</v>
      </c>
      <c r="K17" s="241">
        <v>62.2</v>
      </c>
      <c r="L17" s="273">
        <f t="shared" si="1"/>
        <v>59.35</v>
      </c>
      <c r="M17" s="241">
        <v>61.2</v>
      </c>
      <c r="N17" s="241">
        <v>58.4</v>
      </c>
      <c r="O17" s="275">
        <f t="shared" si="2"/>
        <v>59.8</v>
      </c>
    </row>
    <row r="18" spans="1:15" ht="13.8" x14ac:dyDescent="0.25">
      <c r="A18" s="225" t="s">
        <v>145</v>
      </c>
      <c r="B18" s="273">
        <v>47</v>
      </c>
      <c r="C18" s="274">
        <v>47.5</v>
      </c>
      <c r="D18" s="241">
        <v>52.9</v>
      </c>
      <c r="E18" s="241">
        <v>63.8</v>
      </c>
      <c r="F18" s="273">
        <f t="shared" si="3"/>
        <v>58.349999999999994</v>
      </c>
      <c r="G18" s="241">
        <v>48.1</v>
      </c>
      <c r="H18" s="241">
        <v>60.1</v>
      </c>
      <c r="I18" s="274">
        <f t="shared" si="0"/>
        <v>54.1</v>
      </c>
      <c r="J18" s="241">
        <v>56.5</v>
      </c>
      <c r="K18" s="241">
        <v>63.8</v>
      </c>
      <c r="L18" s="273">
        <f t="shared" si="1"/>
        <v>60.15</v>
      </c>
      <c r="M18" s="241">
        <v>51.1</v>
      </c>
      <c r="N18" s="241">
        <v>57.2</v>
      </c>
      <c r="O18" s="275">
        <f t="shared" si="2"/>
        <v>54.150000000000006</v>
      </c>
    </row>
    <row r="19" spans="1:15" ht="13.8" x14ac:dyDescent="0.25">
      <c r="A19" s="225" t="s">
        <v>146</v>
      </c>
      <c r="B19" s="273">
        <v>57.3</v>
      </c>
      <c r="C19" s="274">
        <v>53.3</v>
      </c>
      <c r="D19" s="241">
        <v>53.3</v>
      </c>
      <c r="E19" s="241">
        <v>56.4</v>
      </c>
      <c r="F19" s="273">
        <f t="shared" si="3"/>
        <v>54.849999999999994</v>
      </c>
      <c r="G19" s="241">
        <v>54</v>
      </c>
      <c r="H19" s="241">
        <v>56</v>
      </c>
      <c r="I19" s="274">
        <f t="shared" si="0"/>
        <v>55</v>
      </c>
      <c r="J19" s="241">
        <v>54.1</v>
      </c>
      <c r="K19" s="241">
        <v>56.3</v>
      </c>
      <c r="L19" s="273">
        <f t="shared" si="1"/>
        <v>55.2</v>
      </c>
      <c r="M19" s="241">
        <v>50.8</v>
      </c>
      <c r="N19" s="241">
        <v>53.7</v>
      </c>
      <c r="O19" s="275">
        <f t="shared" si="2"/>
        <v>52.25</v>
      </c>
    </row>
    <row r="20" spans="1:15" ht="13.8" x14ac:dyDescent="0.25">
      <c r="A20" s="225" t="s">
        <v>147</v>
      </c>
      <c r="B20" s="273">
        <v>60.5</v>
      </c>
      <c r="C20" s="274">
        <v>69.599999999999994</v>
      </c>
      <c r="D20" s="241">
        <v>57.6</v>
      </c>
      <c r="E20" s="241">
        <v>64.5</v>
      </c>
      <c r="F20" s="273">
        <f t="shared" si="3"/>
        <v>61.05</v>
      </c>
      <c r="G20" s="241">
        <v>67</v>
      </c>
      <c r="H20" s="241">
        <v>70.7</v>
      </c>
      <c r="I20" s="274">
        <f t="shared" si="0"/>
        <v>68.849999999999994</v>
      </c>
      <c r="J20" s="241">
        <v>61.6</v>
      </c>
      <c r="K20" s="241">
        <v>68.599999999999994</v>
      </c>
      <c r="L20" s="273">
        <f t="shared" si="1"/>
        <v>65.099999999999994</v>
      </c>
      <c r="M20" s="241">
        <v>67.900000000000006</v>
      </c>
      <c r="N20" s="241">
        <v>72.8</v>
      </c>
      <c r="O20" s="275">
        <f t="shared" si="2"/>
        <v>70.349999999999994</v>
      </c>
    </row>
    <row r="21" spans="1:15" ht="13.8" x14ac:dyDescent="0.25">
      <c r="A21" s="225" t="s">
        <v>148</v>
      </c>
      <c r="B21" s="273">
        <v>67.5</v>
      </c>
      <c r="C21" s="274">
        <v>68.400000000000006</v>
      </c>
      <c r="D21" s="241">
        <v>63.1</v>
      </c>
      <c r="E21" s="241">
        <v>69.7</v>
      </c>
      <c r="F21" s="273">
        <f t="shared" si="3"/>
        <v>66.400000000000006</v>
      </c>
      <c r="G21" s="241">
        <v>68.599999999999994</v>
      </c>
      <c r="H21" s="241">
        <v>71.8</v>
      </c>
      <c r="I21" s="274">
        <f t="shared" si="0"/>
        <v>70.199999999999989</v>
      </c>
      <c r="J21" s="241">
        <v>70.7</v>
      </c>
      <c r="K21" s="241">
        <v>74</v>
      </c>
      <c r="L21" s="273">
        <f t="shared" si="1"/>
        <v>72.349999999999994</v>
      </c>
      <c r="M21" s="241">
        <v>71.400000000000006</v>
      </c>
      <c r="N21" s="241">
        <v>75.5</v>
      </c>
      <c r="O21" s="275">
        <f t="shared" si="2"/>
        <v>73.45</v>
      </c>
    </row>
    <row r="22" spans="1:15" ht="13.8" x14ac:dyDescent="0.25">
      <c r="A22" s="225" t="s">
        <v>149</v>
      </c>
      <c r="B22" s="273">
        <v>61.2</v>
      </c>
      <c r="C22" s="274">
        <v>63.6</v>
      </c>
      <c r="D22" s="241">
        <v>60.4</v>
      </c>
      <c r="E22" s="241">
        <v>64.900000000000006</v>
      </c>
      <c r="F22" s="273">
        <f t="shared" si="3"/>
        <v>62.650000000000006</v>
      </c>
      <c r="G22" s="241">
        <v>61.8</v>
      </c>
      <c r="H22" s="241">
        <v>66.3</v>
      </c>
      <c r="I22" s="274">
        <f t="shared" si="0"/>
        <v>64.05</v>
      </c>
      <c r="J22" s="241">
        <v>62.9</v>
      </c>
      <c r="K22" s="241">
        <v>67</v>
      </c>
      <c r="L22" s="273">
        <f t="shared" si="1"/>
        <v>64.95</v>
      </c>
      <c r="M22" s="241">
        <v>63.3</v>
      </c>
      <c r="N22" s="241">
        <v>68.099999999999994</v>
      </c>
      <c r="O22" s="275">
        <f t="shared" si="2"/>
        <v>65.699999999999989</v>
      </c>
    </row>
    <row r="23" spans="1:15" ht="13.8" x14ac:dyDescent="0.25">
      <c r="A23" s="225" t="s">
        <v>150</v>
      </c>
      <c r="B23" s="273">
        <v>69.5</v>
      </c>
      <c r="C23" s="274">
        <v>51.2</v>
      </c>
      <c r="D23" s="241">
        <v>56.2</v>
      </c>
      <c r="E23" s="241">
        <v>61.7</v>
      </c>
      <c r="F23" s="273">
        <f t="shared" si="3"/>
        <v>58.95</v>
      </c>
      <c r="G23" s="241">
        <v>48.5</v>
      </c>
      <c r="H23" s="241">
        <v>53.6</v>
      </c>
      <c r="I23" s="274">
        <f t="shared" si="0"/>
        <v>51.05</v>
      </c>
      <c r="J23" s="241">
        <v>57.7</v>
      </c>
      <c r="K23" s="241">
        <v>60.3</v>
      </c>
      <c r="L23" s="273">
        <f t="shared" si="1"/>
        <v>59</v>
      </c>
      <c r="M23" s="241">
        <v>51.4</v>
      </c>
      <c r="N23" s="241">
        <v>54.7</v>
      </c>
      <c r="O23" s="275">
        <f t="shared" si="2"/>
        <v>53.05</v>
      </c>
    </row>
    <row r="24" spans="1:15" ht="13.8" x14ac:dyDescent="0.25">
      <c r="A24" s="225" t="s">
        <v>151</v>
      </c>
      <c r="B24" s="273">
        <v>52.2</v>
      </c>
      <c r="C24" s="274">
        <v>48.8</v>
      </c>
      <c r="D24" s="241">
        <v>51.8</v>
      </c>
      <c r="E24" s="241">
        <v>56.3</v>
      </c>
      <c r="F24" s="273">
        <f t="shared" si="3"/>
        <v>54.05</v>
      </c>
      <c r="G24" s="241">
        <v>49</v>
      </c>
      <c r="H24" s="241">
        <v>53.4</v>
      </c>
      <c r="I24" s="274">
        <f t="shared" si="0"/>
        <v>51.2</v>
      </c>
      <c r="J24" s="241">
        <v>51.9</v>
      </c>
      <c r="K24" s="241">
        <v>59.1</v>
      </c>
      <c r="L24" s="273">
        <f t="shared" si="1"/>
        <v>55.5</v>
      </c>
      <c r="M24" s="241">
        <v>50.4</v>
      </c>
      <c r="N24" s="241">
        <v>56</v>
      </c>
      <c r="O24" s="275">
        <f t="shared" si="2"/>
        <v>53.2</v>
      </c>
    </row>
    <row r="25" spans="1:15" ht="13.8" x14ac:dyDescent="0.25">
      <c r="A25" s="225" t="s">
        <v>152</v>
      </c>
      <c r="B25" s="273">
        <v>56.7</v>
      </c>
      <c r="C25" s="274">
        <v>55.4</v>
      </c>
      <c r="D25" s="241">
        <v>54</v>
      </c>
      <c r="E25" s="241">
        <v>59.9</v>
      </c>
      <c r="F25" s="273">
        <f t="shared" si="3"/>
        <v>56.95</v>
      </c>
      <c r="G25" s="241">
        <v>52.7</v>
      </c>
      <c r="H25" s="241">
        <v>59</v>
      </c>
      <c r="I25" s="274">
        <f t="shared" si="0"/>
        <v>55.85</v>
      </c>
      <c r="J25" s="241">
        <v>56.8</v>
      </c>
      <c r="K25" s="241">
        <v>62.7</v>
      </c>
      <c r="L25" s="273">
        <f t="shared" si="1"/>
        <v>59.75</v>
      </c>
      <c r="M25" s="241">
        <v>54.6</v>
      </c>
      <c r="N25" s="241">
        <v>61</v>
      </c>
      <c r="O25" s="275">
        <f t="shared" si="2"/>
        <v>57.8</v>
      </c>
    </row>
    <row r="26" spans="1:15" ht="13.8" x14ac:dyDescent="0.25">
      <c r="A26" s="225" t="s">
        <v>153</v>
      </c>
      <c r="B26" s="273">
        <v>71.599999999999994</v>
      </c>
      <c r="C26" s="274">
        <v>71.2</v>
      </c>
      <c r="D26" s="241">
        <v>64.7</v>
      </c>
      <c r="E26" s="241">
        <v>72.599999999999994</v>
      </c>
      <c r="F26" s="273">
        <f t="shared" si="3"/>
        <v>68.650000000000006</v>
      </c>
      <c r="G26" s="241">
        <v>71.599999999999994</v>
      </c>
      <c r="H26" s="241">
        <v>70.5</v>
      </c>
      <c r="I26" s="274">
        <f t="shared" si="0"/>
        <v>71.05</v>
      </c>
      <c r="J26" s="241">
        <v>65.099999999999994</v>
      </c>
      <c r="K26" s="241">
        <v>73.900000000000006</v>
      </c>
      <c r="L26" s="273">
        <f t="shared" si="1"/>
        <v>69.5</v>
      </c>
      <c r="M26" s="241">
        <v>69.7</v>
      </c>
      <c r="N26" s="241">
        <v>76.900000000000006</v>
      </c>
      <c r="O26" s="275">
        <f t="shared" si="2"/>
        <v>73.300000000000011</v>
      </c>
    </row>
    <row r="27" spans="1:15" ht="13.8" x14ac:dyDescent="0.25">
      <c r="A27" s="225" t="s">
        <v>154</v>
      </c>
      <c r="B27" s="273">
        <v>58.2</v>
      </c>
      <c r="C27" s="274">
        <v>58.8</v>
      </c>
      <c r="D27" s="241">
        <v>54.1</v>
      </c>
      <c r="E27" s="241">
        <v>59</v>
      </c>
      <c r="F27" s="273">
        <f t="shared" si="3"/>
        <v>56.55</v>
      </c>
      <c r="G27" s="241">
        <v>58.4</v>
      </c>
      <c r="H27" s="241">
        <v>62.7</v>
      </c>
      <c r="I27" s="274">
        <f t="shared" si="0"/>
        <v>60.55</v>
      </c>
      <c r="J27" s="241">
        <v>58</v>
      </c>
      <c r="K27" s="241">
        <v>63.1</v>
      </c>
      <c r="L27" s="273">
        <f t="shared" si="1"/>
        <v>60.55</v>
      </c>
      <c r="M27" s="241">
        <v>61.8</v>
      </c>
      <c r="N27" s="241">
        <v>65</v>
      </c>
      <c r="O27" s="275">
        <f t="shared" si="2"/>
        <v>63.4</v>
      </c>
    </row>
    <row r="28" spans="1:15" ht="13.8" x14ac:dyDescent="0.25">
      <c r="A28" s="225" t="s">
        <v>155</v>
      </c>
      <c r="B28" s="273">
        <v>52.1</v>
      </c>
      <c r="C28" s="274">
        <v>55.7</v>
      </c>
      <c r="D28" s="241">
        <v>52.7</v>
      </c>
      <c r="E28" s="241">
        <v>58.8</v>
      </c>
      <c r="F28" s="273">
        <f t="shared" si="3"/>
        <v>55.75</v>
      </c>
      <c r="G28" s="241">
        <v>56.2</v>
      </c>
      <c r="H28" s="241">
        <v>60.2</v>
      </c>
      <c r="I28" s="274">
        <f t="shared" si="0"/>
        <v>58.2</v>
      </c>
      <c r="J28" s="241">
        <v>55.2</v>
      </c>
      <c r="K28" s="241">
        <v>61.2</v>
      </c>
      <c r="L28" s="273">
        <f t="shared" si="1"/>
        <v>58.2</v>
      </c>
      <c r="M28" s="241">
        <v>56</v>
      </c>
      <c r="N28" s="241">
        <v>60.7</v>
      </c>
      <c r="O28" s="275">
        <f t="shared" si="2"/>
        <v>58.35</v>
      </c>
    </row>
    <row r="29" spans="1:15" ht="13.8" x14ac:dyDescent="0.25">
      <c r="A29" s="225" t="s">
        <v>156</v>
      </c>
      <c r="B29" s="273">
        <v>52.5</v>
      </c>
      <c r="C29" s="274">
        <v>59.6</v>
      </c>
      <c r="D29" s="241">
        <v>45</v>
      </c>
      <c r="E29" s="241">
        <v>47.9</v>
      </c>
      <c r="F29" s="273">
        <f t="shared" si="3"/>
        <v>46.45</v>
      </c>
      <c r="G29" s="241">
        <v>46.4</v>
      </c>
      <c r="H29" s="241">
        <v>50.4</v>
      </c>
      <c r="I29" s="274">
        <f t="shared" si="0"/>
        <v>48.4</v>
      </c>
      <c r="J29" s="241">
        <v>45.9</v>
      </c>
      <c r="K29" s="241">
        <v>47.8</v>
      </c>
      <c r="L29" s="273">
        <f t="shared" si="1"/>
        <v>46.849999999999994</v>
      </c>
      <c r="M29" s="241">
        <v>46.7</v>
      </c>
      <c r="N29" s="241">
        <v>51.8</v>
      </c>
      <c r="O29" s="275">
        <f t="shared" si="2"/>
        <v>49.25</v>
      </c>
    </row>
    <row r="30" spans="1:15" ht="13.8" x14ac:dyDescent="0.25">
      <c r="A30" s="225" t="s">
        <v>157</v>
      </c>
      <c r="B30" s="273">
        <v>50.6</v>
      </c>
      <c r="C30" s="274">
        <v>50.8</v>
      </c>
      <c r="D30" s="241">
        <v>40.700000000000003</v>
      </c>
      <c r="E30" s="241">
        <v>44.6</v>
      </c>
      <c r="F30" s="273">
        <f t="shared" si="3"/>
        <v>42.650000000000006</v>
      </c>
      <c r="G30" s="241">
        <v>41.3</v>
      </c>
      <c r="H30" s="241">
        <v>47.5</v>
      </c>
      <c r="I30" s="274">
        <f t="shared" si="0"/>
        <v>44.4</v>
      </c>
      <c r="J30" s="241">
        <v>46</v>
      </c>
      <c r="K30" s="241">
        <v>49.7</v>
      </c>
      <c r="L30" s="273">
        <f t="shared" si="1"/>
        <v>47.85</v>
      </c>
      <c r="M30" s="241">
        <v>41.6</v>
      </c>
      <c r="N30" s="241">
        <v>46</v>
      </c>
      <c r="O30" s="275">
        <f t="shared" si="2"/>
        <v>43.8</v>
      </c>
    </row>
    <row r="31" spans="1:15" ht="13.8" x14ac:dyDescent="0.25">
      <c r="A31" s="225" t="s">
        <v>158</v>
      </c>
      <c r="B31" s="273">
        <v>67.599999999999994</v>
      </c>
      <c r="C31" s="274">
        <v>77.2</v>
      </c>
      <c r="D31" s="241">
        <v>52.6</v>
      </c>
      <c r="E31" s="241">
        <v>59.8</v>
      </c>
      <c r="F31" s="273">
        <f t="shared" si="3"/>
        <v>56.2</v>
      </c>
      <c r="G31" s="241">
        <v>49.4</v>
      </c>
      <c r="H31" s="241">
        <v>55.6</v>
      </c>
      <c r="I31" s="274">
        <f t="shared" si="0"/>
        <v>52.5</v>
      </c>
      <c r="J31" s="241">
        <v>53.5</v>
      </c>
      <c r="K31" s="241">
        <v>59.8</v>
      </c>
      <c r="L31" s="273">
        <f t="shared" si="1"/>
        <v>56.65</v>
      </c>
      <c r="M31" s="241">
        <v>48.1</v>
      </c>
      <c r="N31" s="241">
        <v>56.5</v>
      </c>
      <c r="O31" s="275">
        <f t="shared" si="2"/>
        <v>52.3</v>
      </c>
    </row>
    <row r="32" spans="1:15" ht="13.8" x14ac:dyDescent="0.25">
      <c r="A32" s="225" t="s">
        <v>159</v>
      </c>
      <c r="B32" s="273">
        <v>73.900000000000006</v>
      </c>
      <c r="C32" s="274">
        <v>65.7</v>
      </c>
      <c r="D32" s="241">
        <v>55.5</v>
      </c>
      <c r="E32" s="241">
        <v>61.9</v>
      </c>
      <c r="F32" s="273">
        <f t="shared" si="3"/>
        <v>58.7</v>
      </c>
      <c r="G32" s="241">
        <v>54.2</v>
      </c>
      <c r="H32" s="241">
        <v>61.1</v>
      </c>
      <c r="I32" s="274">
        <f t="shared" si="0"/>
        <v>57.650000000000006</v>
      </c>
      <c r="J32" s="241">
        <v>54</v>
      </c>
      <c r="K32" s="241">
        <v>60</v>
      </c>
      <c r="L32" s="273">
        <f t="shared" si="1"/>
        <v>57</v>
      </c>
      <c r="M32" s="241">
        <v>51.5</v>
      </c>
      <c r="N32" s="241">
        <v>61.3</v>
      </c>
      <c r="O32" s="275">
        <f t="shared" si="2"/>
        <v>56.4</v>
      </c>
    </row>
    <row r="33" spans="1:15" ht="13.8" x14ac:dyDescent="0.25">
      <c r="A33" s="225" t="s">
        <v>160</v>
      </c>
      <c r="B33" s="273">
        <v>55.2</v>
      </c>
      <c r="C33" s="274">
        <v>48.3</v>
      </c>
      <c r="D33" s="241">
        <v>52.5</v>
      </c>
      <c r="E33" s="241">
        <v>58</v>
      </c>
      <c r="F33" s="273">
        <f t="shared" si="3"/>
        <v>55.25</v>
      </c>
      <c r="G33" s="241">
        <v>49.7</v>
      </c>
      <c r="H33" s="241">
        <v>54.5</v>
      </c>
      <c r="I33" s="274">
        <f t="shared" si="0"/>
        <v>52.1</v>
      </c>
      <c r="J33" s="241">
        <v>52.8</v>
      </c>
      <c r="K33" s="241">
        <v>55.9</v>
      </c>
      <c r="L33" s="273">
        <f t="shared" si="1"/>
        <v>54.349999999999994</v>
      </c>
      <c r="M33" s="241">
        <v>49.9</v>
      </c>
      <c r="N33" s="241">
        <v>53.4</v>
      </c>
      <c r="O33" s="275">
        <f t="shared" si="2"/>
        <v>51.65</v>
      </c>
    </row>
    <row r="34" spans="1:15" ht="13.8" x14ac:dyDescent="0.25">
      <c r="A34" s="225" t="s">
        <v>161</v>
      </c>
      <c r="B34" s="273">
        <v>52.1</v>
      </c>
      <c r="C34" s="274">
        <v>47.8</v>
      </c>
      <c r="D34" s="241">
        <v>57.1</v>
      </c>
      <c r="E34" s="241">
        <v>65</v>
      </c>
      <c r="F34" s="273">
        <f t="shared" si="3"/>
        <v>61.05</v>
      </c>
      <c r="G34" s="241">
        <v>54.6</v>
      </c>
      <c r="H34" s="241">
        <v>60.9</v>
      </c>
      <c r="I34" s="274">
        <f t="shared" si="0"/>
        <v>57.75</v>
      </c>
      <c r="J34" s="241">
        <v>60.8</v>
      </c>
      <c r="K34" s="241">
        <v>64.5</v>
      </c>
      <c r="L34" s="273">
        <f t="shared" si="1"/>
        <v>62.65</v>
      </c>
      <c r="M34" s="241">
        <v>56.4</v>
      </c>
      <c r="N34" s="241">
        <v>58.7</v>
      </c>
      <c r="O34" s="275">
        <f t="shared" si="2"/>
        <v>57.55</v>
      </c>
    </row>
    <row r="35" spans="1:15" ht="13.8" x14ac:dyDescent="0.25">
      <c r="A35" s="225" t="s">
        <v>162</v>
      </c>
      <c r="B35" s="273">
        <v>63.4</v>
      </c>
      <c r="C35" s="274">
        <v>66.7</v>
      </c>
      <c r="D35" s="241">
        <v>60.4</v>
      </c>
      <c r="E35" s="241">
        <v>64.400000000000006</v>
      </c>
      <c r="F35" s="273">
        <f t="shared" si="3"/>
        <v>62.400000000000006</v>
      </c>
      <c r="G35" s="241">
        <v>65.400000000000006</v>
      </c>
      <c r="H35" s="241">
        <v>67.2</v>
      </c>
      <c r="I35" s="274">
        <f t="shared" si="0"/>
        <v>66.300000000000011</v>
      </c>
      <c r="J35" s="241">
        <v>62</v>
      </c>
      <c r="K35" s="241">
        <v>64.900000000000006</v>
      </c>
      <c r="L35" s="273">
        <f t="shared" si="1"/>
        <v>63.45</v>
      </c>
      <c r="M35" s="241">
        <v>66.400000000000006</v>
      </c>
      <c r="N35" s="241">
        <v>70</v>
      </c>
      <c r="O35" s="275">
        <f t="shared" si="2"/>
        <v>68.2</v>
      </c>
    </row>
    <row r="36" spans="1:15" ht="13.8" x14ac:dyDescent="0.25">
      <c r="A36" s="225" t="s">
        <v>163</v>
      </c>
      <c r="B36" s="273">
        <v>64</v>
      </c>
      <c r="C36" s="274">
        <v>69.599999999999994</v>
      </c>
      <c r="D36" s="241">
        <v>60.5</v>
      </c>
      <c r="E36" s="241">
        <v>63.7</v>
      </c>
      <c r="F36" s="273">
        <f t="shared" si="3"/>
        <v>62.1</v>
      </c>
      <c r="G36" s="241">
        <v>67.8</v>
      </c>
      <c r="H36" s="241">
        <v>71.400000000000006</v>
      </c>
      <c r="I36" s="274">
        <f t="shared" si="0"/>
        <v>69.599999999999994</v>
      </c>
      <c r="J36" s="241">
        <v>62.7</v>
      </c>
      <c r="K36" s="241">
        <v>66.7</v>
      </c>
      <c r="L36" s="273">
        <f t="shared" si="1"/>
        <v>64.7</v>
      </c>
      <c r="M36" s="241">
        <v>68.400000000000006</v>
      </c>
      <c r="N36" s="241">
        <v>71.900000000000006</v>
      </c>
      <c r="O36" s="275">
        <f t="shared" si="2"/>
        <v>70.150000000000006</v>
      </c>
    </row>
    <row r="37" spans="1:15" ht="13.8" x14ac:dyDescent="0.25">
      <c r="A37" s="225" t="s">
        <v>164</v>
      </c>
      <c r="B37" s="273">
        <v>51.5</v>
      </c>
      <c r="C37" s="274">
        <v>49.9</v>
      </c>
      <c r="D37" s="241">
        <v>57.8</v>
      </c>
      <c r="E37" s="241">
        <v>55.7</v>
      </c>
      <c r="F37" s="273">
        <f t="shared" si="3"/>
        <v>56.75</v>
      </c>
      <c r="G37" s="241">
        <v>51.2</v>
      </c>
      <c r="H37" s="241">
        <v>53.5</v>
      </c>
      <c r="I37" s="274">
        <f t="shared" si="0"/>
        <v>52.35</v>
      </c>
      <c r="J37" s="241">
        <v>50.8</v>
      </c>
      <c r="K37" s="241">
        <v>52.7</v>
      </c>
      <c r="L37" s="273">
        <f t="shared" si="1"/>
        <v>51.75</v>
      </c>
      <c r="M37" s="241">
        <v>51.1</v>
      </c>
      <c r="N37" s="241">
        <v>53.9</v>
      </c>
      <c r="O37" s="275">
        <f t="shared" si="2"/>
        <v>52.5</v>
      </c>
    </row>
    <row r="38" spans="1:15" ht="13.8" x14ac:dyDescent="0.25">
      <c r="A38" s="225" t="s">
        <v>165</v>
      </c>
      <c r="B38" s="273">
        <v>49.2</v>
      </c>
      <c r="C38" s="274">
        <v>44.9</v>
      </c>
      <c r="D38" s="241">
        <v>50.2</v>
      </c>
      <c r="E38" s="241">
        <v>55.5</v>
      </c>
      <c r="F38" s="273">
        <f t="shared" si="3"/>
        <v>52.85</v>
      </c>
      <c r="G38" s="241">
        <v>47.3</v>
      </c>
      <c r="H38" s="241">
        <v>52</v>
      </c>
      <c r="I38" s="274">
        <f t="shared" si="0"/>
        <v>49.65</v>
      </c>
      <c r="J38" s="241">
        <v>51.1</v>
      </c>
      <c r="K38" s="241">
        <v>55.7</v>
      </c>
      <c r="L38" s="273">
        <f t="shared" si="1"/>
        <v>53.400000000000006</v>
      </c>
      <c r="M38" s="241">
        <v>48.8</v>
      </c>
      <c r="N38" s="241">
        <v>53.3</v>
      </c>
      <c r="O38" s="275">
        <f t="shared" si="2"/>
        <v>51.05</v>
      </c>
    </row>
    <row r="39" spans="1:15" ht="13.8" x14ac:dyDescent="0.25">
      <c r="A39" s="225" t="s">
        <v>166</v>
      </c>
      <c r="B39" s="276" t="s">
        <v>197</v>
      </c>
      <c r="C39" s="277" t="s">
        <v>197</v>
      </c>
      <c r="D39" s="278" t="s">
        <v>197</v>
      </c>
      <c r="E39" s="278" t="s">
        <v>197</v>
      </c>
      <c r="F39" s="276" t="s">
        <v>197</v>
      </c>
      <c r="G39" s="278" t="s">
        <v>197</v>
      </c>
      <c r="H39" s="278" t="s">
        <v>197</v>
      </c>
      <c r="I39" s="277" t="s">
        <v>197</v>
      </c>
      <c r="J39" s="278" t="s">
        <v>197</v>
      </c>
      <c r="K39" s="278" t="s">
        <v>197</v>
      </c>
      <c r="L39" s="276" t="s">
        <v>197</v>
      </c>
      <c r="M39" s="278" t="s">
        <v>197</v>
      </c>
      <c r="N39" s="278" t="s">
        <v>197</v>
      </c>
      <c r="O39" s="279" t="s">
        <v>197</v>
      </c>
    </row>
    <row r="40" spans="1:15" ht="13.8" x14ac:dyDescent="0.25">
      <c r="A40" s="225" t="s">
        <v>167</v>
      </c>
      <c r="B40" s="273">
        <v>56.9</v>
      </c>
      <c r="C40" s="274">
        <v>47.1</v>
      </c>
      <c r="D40" s="241">
        <v>59.6</v>
      </c>
      <c r="E40" s="241">
        <v>66.400000000000006</v>
      </c>
      <c r="F40" s="273">
        <f t="shared" si="3"/>
        <v>63</v>
      </c>
      <c r="G40" s="241">
        <v>55.9</v>
      </c>
      <c r="H40" s="241">
        <v>63.6</v>
      </c>
      <c r="I40" s="274">
        <f t="shared" si="0"/>
        <v>59.75</v>
      </c>
      <c r="J40" s="241">
        <v>56.9</v>
      </c>
      <c r="K40" s="241">
        <v>62.1</v>
      </c>
      <c r="L40" s="273">
        <f t="shared" si="1"/>
        <v>59.5</v>
      </c>
      <c r="M40" s="241">
        <v>54.5</v>
      </c>
      <c r="N40" s="241">
        <v>59.5</v>
      </c>
      <c r="O40" s="275">
        <f t="shared" si="2"/>
        <v>57</v>
      </c>
    </row>
    <row r="41" spans="1:15" ht="13.8" x14ac:dyDescent="0.25">
      <c r="A41" s="225" t="s">
        <v>168</v>
      </c>
      <c r="B41" s="273">
        <v>65.099999999999994</v>
      </c>
      <c r="C41" s="274">
        <v>65.900000000000006</v>
      </c>
      <c r="D41" s="241">
        <v>56.2</v>
      </c>
      <c r="E41" s="241">
        <v>60.1</v>
      </c>
      <c r="F41" s="273">
        <f t="shared" si="3"/>
        <v>58.150000000000006</v>
      </c>
      <c r="G41" s="241">
        <v>60</v>
      </c>
      <c r="H41" s="241">
        <v>63.3</v>
      </c>
      <c r="I41" s="274">
        <f t="shared" si="0"/>
        <v>61.65</v>
      </c>
      <c r="J41" s="241">
        <v>57.2</v>
      </c>
      <c r="K41" s="241">
        <v>61.1</v>
      </c>
      <c r="L41" s="273">
        <f t="shared" si="1"/>
        <v>59.150000000000006</v>
      </c>
      <c r="M41" s="241">
        <v>60.1</v>
      </c>
      <c r="N41" s="241">
        <v>62.6</v>
      </c>
      <c r="O41" s="275">
        <f t="shared" si="2"/>
        <v>61.35</v>
      </c>
    </row>
    <row r="42" spans="1:15" ht="13.8" x14ac:dyDescent="0.25">
      <c r="A42" s="225" t="s">
        <v>169</v>
      </c>
      <c r="B42" s="273">
        <v>62.8</v>
      </c>
      <c r="C42" s="274">
        <v>61.6</v>
      </c>
      <c r="D42" s="241">
        <v>55.5</v>
      </c>
      <c r="E42" s="241">
        <v>59.3</v>
      </c>
      <c r="F42" s="273">
        <f t="shared" si="3"/>
        <v>57.4</v>
      </c>
      <c r="G42" s="241">
        <v>58.6</v>
      </c>
      <c r="H42" s="241">
        <v>61.5</v>
      </c>
      <c r="I42" s="274">
        <f t="shared" si="0"/>
        <v>60.05</v>
      </c>
      <c r="J42" s="241">
        <v>66.2</v>
      </c>
      <c r="K42" s="241">
        <v>66.400000000000006</v>
      </c>
      <c r="L42" s="273">
        <f t="shared" si="1"/>
        <v>66.300000000000011</v>
      </c>
      <c r="M42" s="241">
        <v>68.2</v>
      </c>
      <c r="N42" s="241">
        <v>71</v>
      </c>
      <c r="O42" s="275">
        <f t="shared" si="2"/>
        <v>69.599999999999994</v>
      </c>
    </row>
    <row r="43" spans="1:15" ht="14.4" thickBot="1" x14ac:dyDescent="0.3">
      <c r="A43" s="227" t="s">
        <v>170</v>
      </c>
      <c r="B43" s="280">
        <v>55.1</v>
      </c>
      <c r="C43" s="281">
        <v>52</v>
      </c>
      <c r="D43" s="282">
        <v>49</v>
      </c>
      <c r="E43" s="282">
        <v>55.5</v>
      </c>
      <c r="F43" s="280">
        <f t="shared" si="3"/>
        <v>52.25</v>
      </c>
      <c r="G43" s="282">
        <v>47.9</v>
      </c>
      <c r="H43" s="282">
        <v>53.3</v>
      </c>
      <c r="I43" s="280">
        <f t="shared" si="0"/>
        <v>50.599999999999994</v>
      </c>
      <c r="J43" s="282">
        <v>53.8</v>
      </c>
      <c r="K43" s="282">
        <v>57.9</v>
      </c>
      <c r="L43" s="280">
        <f t="shared" si="1"/>
        <v>55.849999999999994</v>
      </c>
      <c r="M43" s="282">
        <v>51.7</v>
      </c>
      <c r="N43" s="282">
        <v>55.6</v>
      </c>
      <c r="O43" s="283">
        <f t="shared" si="2"/>
        <v>53.650000000000006</v>
      </c>
    </row>
    <row r="44" spans="1:15" x14ac:dyDescent="0.25">
      <c r="I44" s="264"/>
    </row>
    <row r="45" spans="1:15" ht="95.25" customHeight="1" x14ac:dyDescent="0.25">
      <c r="A45" s="608" t="s">
        <v>434</v>
      </c>
      <c r="B45" s="609"/>
      <c r="C45" s="609"/>
      <c r="D45" s="609"/>
      <c r="E45" s="609"/>
      <c r="F45" s="609"/>
      <c r="I45" s="264"/>
    </row>
    <row r="46" spans="1:15" ht="130.5" customHeight="1" x14ac:dyDescent="0.25">
      <c r="A46" s="608" t="s">
        <v>449</v>
      </c>
      <c r="B46" s="609"/>
      <c r="C46" s="609"/>
      <c r="D46" s="609"/>
      <c r="I46" s="264"/>
    </row>
    <row r="47" spans="1:15" ht="120" customHeight="1" x14ac:dyDescent="0.25">
      <c r="A47" s="597" t="s">
        <v>345</v>
      </c>
      <c r="B47" s="598"/>
      <c r="C47" s="598"/>
      <c r="D47" s="598"/>
      <c r="I47" s="264"/>
    </row>
    <row r="48" spans="1:15" x14ac:dyDescent="0.25">
      <c r="I48" s="264"/>
    </row>
    <row r="49" spans="9:9" x14ac:dyDescent="0.25">
      <c r="I49" s="264"/>
    </row>
    <row r="50" spans="9:9" x14ac:dyDescent="0.25">
      <c r="I50" s="264"/>
    </row>
    <row r="51" spans="9:9" x14ac:dyDescent="0.25">
      <c r="I51" s="264"/>
    </row>
    <row r="52" spans="9:9" x14ac:dyDescent="0.25">
      <c r="I52" s="264"/>
    </row>
    <row r="53" spans="9:9" x14ac:dyDescent="0.25">
      <c r="I53" s="264"/>
    </row>
    <row r="54" spans="9:9" x14ac:dyDescent="0.25">
      <c r="I54" s="264"/>
    </row>
    <row r="55" spans="9:9" x14ac:dyDescent="0.25">
      <c r="I55" s="264"/>
    </row>
    <row r="56" spans="9:9" x14ac:dyDescent="0.25">
      <c r="I56" s="264"/>
    </row>
    <row r="57" spans="9:9" x14ac:dyDescent="0.25">
      <c r="I57" s="264"/>
    </row>
    <row r="58" spans="9:9" x14ac:dyDescent="0.25">
      <c r="I58" s="264"/>
    </row>
    <row r="59" spans="9:9" x14ac:dyDescent="0.25">
      <c r="I59" s="264"/>
    </row>
    <row r="60" spans="9:9" x14ac:dyDescent="0.25">
      <c r="I60" s="264"/>
    </row>
  </sheetData>
  <mergeCells count="7">
    <mergeCell ref="A47:D47"/>
    <mergeCell ref="A4:A6"/>
    <mergeCell ref="J4:O5"/>
    <mergeCell ref="D4:I5"/>
    <mergeCell ref="B4:C5"/>
    <mergeCell ref="A46:D46"/>
    <mergeCell ref="A45:F45"/>
  </mergeCells>
  <pageMargins left="0.7" right="0.7" top="0.75" bottom="0.75" header="0.3" footer="0.3"/>
  <pageSetup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Sheet59">
    <tabColor rgb="FFFFC000"/>
    <pageSetUpPr fitToPage="1"/>
  </sheetPr>
  <dimension ref="A1:X48"/>
  <sheetViews>
    <sheetView topLeftCell="K1" zoomScaleNormal="100" zoomScalePageLayoutView="80" workbookViewId="0">
      <selection activeCell="N2" sqref="N2:P2"/>
    </sheetView>
  </sheetViews>
  <sheetFormatPr defaultColWidth="8.6640625" defaultRowHeight="15.6" x14ac:dyDescent="0.3"/>
  <cols>
    <col min="1" max="1" width="45.44140625" style="353" customWidth="1"/>
    <col min="2" max="4" width="19.6640625" style="122" customWidth="1"/>
    <col min="5" max="5" width="25.6640625" style="57" customWidth="1"/>
    <col min="6" max="6" width="24.33203125" style="57" customWidth="1"/>
    <col min="7" max="7" width="23" style="57" customWidth="1"/>
    <col min="8" max="8" width="22.33203125" style="57" customWidth="1"/>
    <col min="9" max="9" width="21.6640625" style="57" customWidth="1"/>
    <col min="10" max="10" width="21.33203125" style="57" customWidth="1"/>
    <col min="11" max="11" width="21.44140625" style="57" customWidth="1"/>
    <col min="12" max="12" width="20.6640625" style="57" customWidth="1"/>
    <col min="13" max="13" width="21.6640625" style="57" customWidth="1"/>
    <col min="14" max="14" width="19" style="57" customWidth="1"/>
    <col min="15" max="15" width="19.109375" style="57" customWidth="1"/>
    <col min="16" max="16" width="18" style="57" customWidth="1"/>
    <col min="17" max="191" width="8.6640625" style="57"/>
    <col min="192" max="192" width="43.44140625" style="57" customWidth="1"/>
    <col min="193" max="199" width="18.6640625" style="57" customWidth="1"/>
    <col min="200" max="200" width="15.44140625" style="57" customWidth="1"/>
    <col min="201" max="201" width="12.33203125" style="57" customWidth="1"/>
    <col min="202" max="202" width="14.33203125" style="57" customWidth="1"/>
    <col min="203" max="203" width="12.33203125" style="57" customWidth="1"/>
    <col min="204" max="204" width="12.6640625" style="57" customWidth="1"/>
    <col min="205" max="206" width="12.44140625" style="57" customWidth="1"/>
    <col min="207" max="207" width="12.33203125" style="57" customWidth="1"/>
    <col min="208" max="213" width="11.44140625" style="57" bestFit="1" customWidth="1"/>
    <col min="214" max="214" width="13.6640625" style="57" bestFit="1" customWidth="1"/>
    <col min="215" max="219" width="11.44140625" style="57" bestFit="1" customWidth="1"/>
    <col min="220" max="220" width="11.6640625" style="57" customWidth="1"/>
    <col min="221" max="221" width="13.44140625" style="57" bestFit="1" customWidth="1"/>
    <col min="222" max="223" width="11.44140625" style="57" bestFit="1" customWidth="1"/>
    <col min="224" max="224" width="13.6640625" style="57" bestFit="1" customWidth="1"/>
    <col min="225" max="230" width="11.44140625" style="57" bestFit="1" customWidth="1"/>
    <col min="231" max="233" width="11.33203125" style="57" bestFit="1" customWidth="1"/>
    <col min="234" max="234" width="13.6640625" style="57" bestFit="1" customWidth="1"/>
    <col min="235" max="239" width="11.33203125" style="57" bestFit="1" customWidth="1"/>
    <col min="240" max="240" width="13.44140625" style="57" customWidth="1"/>
    <col min="241" max="241" width="11.33203125" style="57" bestFit="1" customWidth="1"/>
    <col min="242" max="242" width="15.33203125" style="57" customWidth="1"/>
    <col min="243" max="243" width="13.33203125" style="57" customWidth="1"/>
    <col min="244" max="244" width="15.6640625" style="57" customWidth="1"/>
    <col min="245" max="245" width="14.6640625" style="57" customWidth="1"/>
    <col min="246" max="246" width="19.33203125" style="57" customWidth="1"/>
    <col min="247" max="247" width="14" style="57" customWidth="1"/>
    <col min="248" max="248" width="15.6640625" style="57" customWidth="1"/>
    <col min="249" max="249" width="17" style="57" customWidth="1"/>
    <col min="250" max="250" width="16.33203125" style="57" customWidth="1"/>
    <col min="251" max="251" width="17.33203125" style="57" customWidth="1"/>
    <col min="252" max="253" width="8.6640625" style="57"/>
    <col min="254" max="254" width="13.6640625" style="57" bestFit="1" customWidth="1"/>
    <col min="255" max="16384" width="8.6640625" style="57"/>
  </cols>
  <sheetData>
    <row r="1" spans="1:24" x14ac:dyDescent="0.3">
      <c r="A1" s="325"/>
      <c r="B1" s="56"/>
      <c r="C1" s="56"/>
      <c r="D1" s="56"/>
      <c r="E1" s="55"/>
      <c r="F1" s="55"/>
      <c r="G1" s="55"/>
      <c r="H1" s="326"/>
      <c r="I1" s="327"/>
      <c r="J1" s="55"/>
      <c r="N1" s="55"/>
    </row>
    <row r="2" spans="1:24" s="63" customFormat="1" x14ac:dyDescent="0.3">
      <c r="A2" s="297" t="s">
        <v>44</v>
      </c>
      <c r="B2" s="59" t="s">
        <v>164</v>
      </c>
      <c r="C2" s="60">
        <v>2005</v>
      </c>
      <c r="D2" s="60">
        <v>2006</v>
      </c>
      <c r="E2" s="60">
        <v>2007</v>
      </c>
      <c r="F2" s="60">
        <v>2008</v>
      </c>
      <c r="G2" s="60">
        <v>2009</v>
      </c>
      <c r="H2" s="60">
        <v>2010</v>
      </c>
      <c r="I2" s="60">
        <v>2011</v>
      </c>
      <c r="J2" s="60">
        <v>2012</v>
      </c>
      <c r="K2" s="60">
        <v>2013</v>
      </c>
      <c r="L2" s="60">
        <v>2014</v>
      </c>
      <c r="M2" s="60">
        <v>2015</v>
      </c>
      <c r="N2" s="60">
        <v>2016</v>
      </c>
      <c r="O2" s="60">
        <v>2017</v>
      </c>
      <c r="P2" s="61">
        <v>2018</v>
      </c>
    </row>
    <row r="3" spans="1:24" s="66" customFormat="1" x14ac:dyDescent="0.3">
      <c r="A3" s="328"/>
      <c r="B3" s="65"/>
      <c r="C3" s="329">
        <f>'Urban population'!G33</f>
        <v>97353.200000000012</v>
      </c>
      <c r="D3" s="329">
        <f>'Urban population'!H33</f>
        <v>106724.00000000001</v>
      </c>
      <c r="E3" s="329">
        <f>'Urban population'!I33</f>
        <v>116094.80000000002</v>
      </c>
      <c r="F3" s="329">
        <f>'Urban population'!J33</f>
        <v>125465.60000000002</v>
      </c>
      <c r="G3" s="329">
        <f>'Urban population'!K33</f>
        <v>134836.40000000002</v>
      </c>
      <c r="H3" s="329">
        <f>'Urban population'!L33</f>
        <v>144207.20000000001</v>
      </c>
      <c r="I3" s="329">
        <f>'Urban population'!M33</f>
        <v>153578</v>
      </c>
      <c r="J3" s="329">
        <f>'Urban population'!N33</f>
        <v>177615.89414397863</v>
      </c>
      <c r="K3" s="329">
        <f>'Urban population'!O33</f>
        <v>201653.78828795726</v>
      </c>
      <c r="L3" s="329">
        <f>'Urban population'!P33</f>
        <v>225691.68243193589</v>
      </c>
      <c r="M3" s="329">
        <f>'Urban population'!Q33</f>
        <v>249729.57657591451</v>
      </c>
      <c r="N3" s="329">
        <f>'Urban population'!R33</f>
        <v>273767.47071989311</v>
      </c>
      <c r="O3" s="329">
        <f>'Urban population'!S33</f>
        <v>297805.36486387171</v>
      </c>
      <c r="P3" s="329">
        <f>'Urban population'!T33</f>
        <v>321843.25900785031</v>
      </c>
      <c r="Q3" s="494"/>
    </row>
    <row r="4" spans="1:24" s="66" customFormat="1" x14ac:dyDescent="0.3">
      <c r="A4" s="331"/>
      <c r="B4" s="69"/>
      <c r="D4" s="69"/>
      <c r="E4" s="67"/>
      <c r="F4" s="67"/>
      <c r="G4" s="67"/>
      <c r="H4" s="67"/>
      <c r="I4" s="67"/>
      <c r="J4" s="332"/>
      <c r="N4" s="380"/>
    </row>
    <row r="5" spans="1:24" s="66" customFormat="1" x14ac:dyDescent="0.3">
      <c r="A5" s="331"/>
      <c r="B5" s="69"/>
      <c r="C5" s="69"/>
      <c r="D5" s="69"/>
      <c r="E5" s="70"/>
      <c r="F5" s="70"/>
      <c r="G5" s="70"/>
      <c r="H5" s="70"/>
      <c r="I5" s="333"/>
      <c r="J5" s="70"/>
      <c r="N5" s="380"/>
    </row>
    <row r="6" spans="1:24" s="66" customFormat="1" x14ac:dyDescent="0.3">
      <c r="A6" s="297" t="s">
        <v>45</v>
      </c>
      <c r="B6" s="59" t="s">
        <v>46</v>
      </c>
      <c r="C6" s="60">
        <v>2005</v>
      </c>
      <c r="D6" s="60">
        <v>2006</v>
      </c>
      <c r="E6" s="60">
        <v>2007</v>
      </c>
      <c r="F6" s="60">
        <v>2008</v>
      </c>
      <c r="G6" s="60">
        <v>2009</v>
      </c>
      <c r="H6" s="60">
        <v>2010</v>
      </c>
      <c r="I6" s="60">
        <v>2011</v>
      </c>
      <c r="J6" s="60">
        <v>2012</v>
      </c>
      <c r="K6" s="60">
        <v>2013</v>
      </c>
      <c r="L6" s="60">
        <v>2014</v>
      </c>
      <c r="M6" s="60">
        <v>2015</v>
      </c>
      <c r="N6" s="60">
        <v>2016</v>
      </c>
      <c r="O6" s="60">
        <v>2017</v>
      </c>
      <c r="P6" s="61">
        <v>2018</v>
      </c>
    </row>
    <row r="7" spans="1:24" s="66" customFormat="1" x14ac:dyDescent="0.3">
      <c r="A7" s="328"/>
      <c r="B7" s="65"/>
      <c r="C7" s="313">
        <f>'Protein intake'!$B$37/1000*365</f>
        <v>18.797499999999999</v>
      </c>
      <c r="D7" s="313">
        <f>'Protein intake'!$B$37/1000*365</f>
        <v>18.797499999999999</v>
      </c>
      <c r="E7" s="313">
        <f>'Protein intake'!$B$37/1000*365</f>
        <v>18.797499999999999</v>
      </c>
      <c r="F7" s="313">
        <f>'Protein intake'!$B$37/1000*365</f>
        <v>18.797499999999999</v>
      </c>
      <c r="G7" s="313">
        <f>'Protein intake'!$F$37/1000*365</f>
        <v>20.713750000000001</v>
      </c>
      <c r="H7" s="313">
        <f>'Protein intake'!$F$37/1000*365</f>
        <v>20.713750000000001</v>
      </c>
      <c r="I7" s="313">
        <f>'Protein intake'!$L$37/1000*365</f>
        <v>18.888749999999998</v>
      </c>
      <c r="J7" s="313">
        <f>'Protein intake'!$L$37/1000*365</f>
        <v>18.888749999999998</v>
      </c>
      <c r="K7" s="313">
        <f>'Protein intake'!$L$37/1000*365</f>
        <v>18.888749999999998</v>
      </c>
      <c r="L7" s="313">
        <f>'Protein intake'!$L$37/1000*365</f>
        <v>18.888749999999998</v>
      </c>
      <c r="M7" s="313">
        <f>'Protein intake'!$L$37/1000*365</f>
        <v>18.888749999999998</v>
      </c>
      <c r="N7" s="313">
        <f>'Protein intake'!$L$37/1000*365</f>
        <v>18.888749999999998</v>
      </c>
      <c r="O7" s="313">
        <f>'Protein intake'!$L$37/1000*365</f>
        <v>18.888749999999998</v>
      </c>
      <c r="P7" s="314">
        <f>'Protein intake'!$L$37/1000*365</f>
        <v>18.888749999999998</v>
      </c>
    </row>
    <row r="8" spans="1:24" s="66" customFormat="1" x14ac:dyDescent="0.3">
      <c r="A8" s="331"/>
      <c r="B8" s="69"/>
      <c r="C8" s="335"/>
      <c r="D8" s="69"/>
      <c r="E8" s="75"/>
      <c r="F8" s="75"/>
      <c r="G8" s="75"/>
      <c r="H8" s="75"/>
      <c r="I8" s="75"/>
      <c r="J8" s="75"/>
      <c r="N8" s="380"/>
    </row>
    <row r="9" spans="1:24" s="66" customFormat="1" x14ac:dyDescent="0.3">
      <c r="A9" s="331"/>
      <c r="B9" s="76"/>
      <c r="C9" s="76"/>
      <c r="D9" s="76"/>
      <c r="E9" s="70"/>
      <c r="F9" s="70"/>
      <c r="G9" s="70"/>
      <c r="H9" s="70"/>
      <c r="I9" s="70"/>
      <c r="J9" s="70"/>
      <c r="N9" s="380"/>
    </row>
    <row r="10" spans="1:24" s="63" customFormat="1" ht="30" customHeight="1" x14ac:dyDescent="0.3">
      <c r="A10" s="297" t="s">
        <v>335</v>
      </c>
      <c r="B10" s="59"/>
      <c r="C10" s="60">
        <v>2005</v>
      </c>
      <c r="D10" s="60">
        <v>2006</v>
      </c>
      <c r="E10" s="60">
        <v>2007</v>
      </c>
      <c r="F10" s="60">
        <v>2008</v>
      </c>
      <c r="G10" s="60">
        <v>2009</v>
      </c>
      <c r="H10" s="60">
        <v>2010</v>
      </c>
      <c r="I10" s="60">
        <v>2011</v>
      </c>
      <c r="J10" s="60">
        <v>2012</v>
      </c>
      <c r="K10" s="60">
        <v>2013</v>
      </c>
      <c r="L10" s="60">
        <v>2014</v>
      </c>
      <c r="M10" s="60">
        <v>2015</v>
      </c>
      <c r="N10" s="60">
        <v>2016</v>
      </c>
      <c r="O10" s="60">
        <v>2017</v>
      </c>
      <c r="P10" s="61">
        <v>2018</v>
      </c>
      <c r="Q10" s="66"/>
      <c r="R10" s="66"/>
      <c r="S10" s="66"/>
      <c r="T10" s="66"/>
      <c r="U10" s="66"/>
      <c r="V10" s="66"/>
      <c r="W10" s="66"/>
      <c r="X10" s="66"/>
    </row>
    <row r="11" spans="1:24" ht="15.75" customHeight="1" x14ac:dyDescent="0.3">
      <c r="A11" s="336"/>
      <c r="B11" s="78"/>
      <c r="C11" s="41">
        <v>0.16</v>
      </c>
      <c r="D11" s="41">
        <v>0.16</v>
      </c>
      <c r="E11" s="42">
        <v>0.16</v>
      </c>
      <c r="F11" s="42">
        <v>0.16</v>
      </c>
      <c r="G11" s="42">
        <v>0.16</v>
      </c>
      <c r="H11" s="42">
        <v>0.16</v>
      </c>
      <c r="I11" s="42">
        <v>0.16</v>
      </c>
      <c r="J11" s="42">
        <v>0.16</v>
      </c>
      <c r="K11" s="43">
        <v>0.16</v>
      </c>
      <c r="L11" s="43">
        <v>0.16</v>
      </c>
      <c r="M11" s="43">
        <v>0.16</v>
      </c>
      <c r="N11" s="43">
        <v>0.16</v>
      </c>
      <c r="O11" s="43">
        <v>0.16</v>
      </c>
      <c r="P11" s="44">
        <v>0.16</v>
      </c>
      <c r="Q11" s="66"/>
      <c r="R11" s="66"/>
      <c r="S11" s="66"/>
      <c r="T11" s="66"/>
      <c r="U11" s="66"/>
      <c r="V11" s="66"/>
      <c r="W11" s="66"/>
      <c r="X11" s="66"/>
    </row>
    <row r="12" spans="1:24" ht="15.75" customHeight="1" x14ac:dyDescent="0.3">
      <c r="A12" s="338"/>
      <c r="B12" s="76"/>
      <c r="C12" s="76"/>
      <c r="D12" s="76"/>
      <c r="E12" s="75"/>
      <c r="F12" s="75"/>
      <c r="G12" s="75"/>
      <c r="H12" s="75"/>
      <c r="I12" s="75"/>
      <c r="J12" s="75"/>
      <c r="N12" s="380"/>
      <c r="O12" s="66"/>
      <c r="P12" s="66"/>
      <c r="Q12" s="66"/>
      <c r="R12" s="66"/>
      <c r="S12" s="66"/>
      <c r="T12" s="66"/>
      <c r="U12" s="66"/>
      <c r="V12" s="66"/>
      <c r="W12" s="66"/>
      <c r="X12" s="66"/>
    </row>
    <row r="13" spans="1:24" x14ac:dyDescent="0.3">
      <c r="A13" s="338"/>
      <c r="B13" s="76"/>
      <c r="C13" s="76"/>
      <c r="D13" s="76"/>
      <c r="E13" s="75"/>
      <c r="F13" s="81"/>
      <c r="G13" s="81"/>
      <c r="H13" s="81"/>
      <c r="I13" s="81"/>
      <c r="J13" s="81"/>
      <c r="N13" s="380"/>
      <c r="O13" s="66"/>
      <c r="P13" s="66"/>
      <c r="Q13" s="66"/>
      <c r="R13" s="66"/>
      <c r="S13" s="66"/>
      <c r="T13" s="66"/>
      <c r="U13" s="66"/>
      <c r="V13" s="66"/>
      <c r="W13" s="66"/>
      <c r="X13" s="66"/>
    </row>
    <row r="14" spans="1:24" ht="33.6" x14ac:dyDescent="0.3">
      <c r="A14" s="297" t="s">
        <v>336</v>
      </c>
      <c r="B14" s="59"/>
      <c r="C14" s="60">
        <v>2005</v>
      </c>
      <c r="D14" s="60">
        <v>2006</v>
      </c>
      <c r="E14" s="60">
        <v>2007</v>
      </c>
      <c r="F14" s="60">
        <v>2008</v>
      </c>
      <c r="G14" s="60">
        <v>2009</v>
      </c>
      <c r="H14" s="60">
        <v>2010</v>
      </c>
      <c r="I14" s="60">
        <v>2011</v>
      </c>
      <c r="J14" s="60">
        <v>2012</v>
      </c>
      <c r="K14" s="60">
        <v>2013</v>
      </c>
      <c r="L14" s="60">
        <v>2014</v>
      </c>
      <c r="M14" s="60">
        <v>2015</v>
      </c>
      <c r="N14" s="60">
        <v>2016</v>
      </c>
      <c r="O14" s="60">
        <v>2017</v>
      </c>
      <c r="P14" s="61">
        <v>2018</v>
      </c>
      <c r="Q14" s="66"/>
      <c r="R14" s="66"/>
      <c r="S14" s="66"/>
      <c r="T14" s="66"/>
      <c r="U14" s="66"/>
      <c r="V14" s="66"/>
      <c r="W14" s="66"/>
      <c r="X14" s="66"/>
    </row>
    <row r="15" spans="1:24" ht="15.75" customHeight="1" x14ac:dyDescent="0.3">
      <c r="A15" s="336"/>
      <c r="B15" s="78"/>
      <c r="C15" s="74">
        <v>1.4</v>
      </c>
      <c r="D15" s="74">
        <v>1.4</v>
      </c>
      <c r="E15" s="74">
        <v>1.4</v>
      </c>
      <c r="F15" s="74">
        <v>1.4</v>
      </c>
      <c r="G15" s="74">
        <v>1.4</v>
      </c>
      <c r="H15" s="74">
        <v>1.4</v>
      </c>
      <c r="I15" s="74">
        <v>1.4</v>
      </c>
      <c r="J15" s="74">
        <v>1.4</v>
      </c>
      <c r="K15" s="145">
        <v>1.4</v>
      </c>
      <c r="L15" s="145">
        <v>1.4</v>
      </c>
      <c r="M15" s="145">
        <v>1.4</v>
      </c>
      <c r="N15" s="145">
        <v>1.4</v>
      </c>
      <c r="O15" s="145">
        <v>1.4</v>
      </c>
      <c r="P15" s="146">
        <v>1.4</v>
      </c>
      <c r="Q15" s="66"/>
      <c r="R15" s="66"/>
      <c r="S15" s="66"/>
      <c r="T15" s="66"/>
      <c r="U15" s="66"/>
      <c r="V15" s="66"/>
      <c r="W15" s="66"/>
      <c r="X15" s="66"/>
    </row>
    <row r="16" spans="1:24" ht="15.75" customHeight="1" x14ac:dyDescent="0.3">
      <c r="A16" s="338"/>
      <c r="B16" s="76"/>
      <c r="C16" s="76"/>
      <c r="D16" s="76"/>
      <c r="E16" s="75"/>
      <c r="F16" s="75"/>
      <c r="G16" s="75"/>
      <c r="H16" s="75"/>
      <c r="I16" s="75"/>
      <c r="J16" s="75"/>
      <c r="N16" s="380"/>
      <c r="O16" s="66"/>
      <c r="P16" s="66"/>
      <c r="Q16" s="66"/>
      <c r="R16" s="66"/>
      <c r="S16" s="66"/>
      <c r="T16" s="66"/>
      <c r="U16" s="66"/>
      <c r="V16" s="66"/>
      <c r="W16" s="66"/>
      <c r="X16" s="66"/>
    </row>
    <row r="17" spans="1:16" x14ac:dyDescent="0.3">
      <c r="A17" s="338"/>
      <c r="B17" s="76"/>
      <c r="C17" s="76"/>
      <c r="D17" s="76"/>
      <c r="E17" s="82"/>
      <c r="F17" s="82"/>
      <c r="G17" s="82"/>
      <c r="H17" s="82"/>
      <c r="I17" s="82"/>
      <c r="J17" s="82"/>
      <c r="N17" s="55"/>
    </row>
    <row r="18" spans="1:16" s="63" customFormat="1" ht="51.6" x14ac:dyDescent="0.3">
      <c r="A18" s="297" t="s">
        <v>337</v>
      </c>
      <c r="B18" s="59"/>
      <c r="C18" s="60">
        <v>2005</v>
      </c>
      <c r="D18" s="60">
        <v>2006</v>
      </c>
      <c r="E18" s="60">
        <v>2007</v>
      </c>
      <c r="F18" s="60">
        <v>2008</v>
      </c>
      <c r="G18" s="60">
        <v>2009</v>
      </c>
      <c r="H18" s="60">
        <v>2010</v>
      </c>
      <c r="I18" s="60">
        <v>2011</v>
      </c>
      <c r="J18" s="60">
        <v>2012</v>
      </c>
      <c r="K18" s="60">
        <v>2013</v>
      </c>
      <c r="L18" s="60">
        <v>2014</v>
      </c>
      <c r="M18" s="60">
        <v>2015</v>
      </c>
      <c r="N18" s="60">
        <v>2016</v>
      </c>
      <c r="O18" s="60">
        <v>2017</v>
      </c>
      <c r="P18" s="61">
        <v>2018</v>
      </c>
    </row>
    <row r="19" spans="1:16" x14ac:dyDescent="0.3">
      <c r="A19" s="336"/>
      <c r="B19" s="78"/>
      <c r="C19" s="41">
        <v>1.25</v>
      </c>
      <c r="D19" s="41">
        <v>1.25</v>
      </c>
      <c r="E19" s="42">
        <v>1.25</v>
      </c>
      <c r="F19" s="42">
        <v>1.25</v>
      </c>
      <c r="G19" s="42">
        <v>1.25</v>
      </c>
      <c r="H19" s="42">
        <v>1.25</v>
      </c>
      <c r="I19" s="42">
        <v>1.25</v>
      </c>
      <c r="J19" s="42">
        <v>1.25</v>
      </c>
      <c r="K19" s="43">
        <v>1.25</v>
      </c>
      <c r="L19" s="43">
        <v>1.25</v>
      </c>
      <c r="M19" s="43">
        <v>1.25</v>
      </c>
      <c r="N19" s="43">
        <v>1.25</v>
      </c>
      <c r="O19" s="43">
        <v>1.25</v>
      </c>
      <c r="P19" s="44">
        <v>1.25</v>
      </c>
    </row>
    <row r="20" spans="1:16" x14ac:dyDescent="0.3">
      <c r="A20" s="338"/>
      <c r="B20" s="76"/>
      <c r="C20" s="76"/>
      <c r="D20" s="76"/>
      <c r="E20" s="75"/>
      <c r="F20" s="75"/>
      <c r="G20" s="75"/>
      <c r="H20" s="75"/>
      <c r="I20" s="75"/>
      <c r="J20" s="75"/>
      <c r="N20" s="55"/>
    </row>
    <row r="21" spans="1:16" x14ac:dyDescent="0.3">
      <c r="A21" s="338"/>
      <c r="B21" s="76"/>
      <c r="C21" s="76"/>
      <c r="D21" s="76"/>
      <c r="E21" s="82"/>
      <c r="F21" s="82"/>
      <c r="G21" s="82"/>
      <c r="H21" s="82"/>
      <c r="I21" s="82"/>
      <c r="J21" s="82"/>
      <c r="N21" s="55"/>
    </row>
    <row r="22" spans="1:16" s="49" customFormat="1" ht="15.75" customHeight="1" x14ac:dyDescent="0.3">
      <c r="A22" s="297" t="s">
        <v>338</v>
      </c>
      <c r="B22" s="298"/>
      <c r="C22" s="50"/>
      <c r="D22" s="50"/>
      <c r="E22" s="91"/>
      <c r="F22" s="91"/>
      <c r="G22" s="91"/>
      <c r="H22" s="91"/>
      <c r="I22" s="91"/>
      <c r="J22" s="91"/>
      <c r="N22" s="89"/>
    </row>
    <row r="23" spans="1:16" s="49" customFormat="1" ht="15.75" customHeight="1" x14ac:dyDescent="0.3">
      <c r="A23" s="94">
        <v>0</v>
      </c>
      <c r="B23" s="93" t="s">
        <v>47</v>
      </c>
      <c r="C23" s="50"/>
      <c r="D23" s="50"/>
      <c r="E23" s="51"/>
      <c r="F23" s="48"/>
      <c r="G23" s="48"/>
      <c r="H23" s="48"/>
      <c r="I23" s="48"/>
      <c r="J23" s="48"/>
      <c r="N23" s="89"/>
    </row>
    <row r="24" spans="1:16" s="49" customFormat="1" ht="15.75" customHeight="1" x14ac:dyDescent="0.3">
      <c r="A24" s="339"/>
      <c r="B24" s="50"/>
      <c r="C24" s="50"/>
      <c r="D24" s="50"/>
      <c r="E24" s="51"/>
      <c r="F24" s="48"/>
      <c r="G24" s="48"/>
      <c r="H24" s="48"/>
      <c r="I24" s="48"/>
      <c r="J24" s="48"/>
      <c r="N24" s="89"/>
    </row>
    <row r="25" spans="1:16" s="49" customFormat="1" ht="15.75" customHeight="1" x14ac:dyDescent="0.3">
      <c r="A25" s="339"/>
      <c r="B25" s="50"/>
      <c r="C25" s="50"/>
      <c r="D25" s="50"/>
      <c r="E25" s="51"/>
      <c r="F25" s="48"/>
      <c r="G25" s="48"/>
      <c r="H25" s="48"/>
      <c r="I25" s="48"/>
      <c r="J25" s="48"/>
      <c r="N25" s="89"/>
    </row>
    <row r="26" spans="1:16" ht="33.6" x14ac:dyDescent="0.3">
      <c r="A26" s="297" t="s">
        <v>339</v>
      </c>
      <c r="B26" s="115" t="s">
        <v>47</v>
      </c>
      <c r="C26" s="60">
        <v>2005</v>
      </c>
      <c r="D26" s="60">
        <v>2006</v>
      </c>
      <c r="E26" s="60">
        <v>2007</v>
      </c>
      <c r="F26" s="60">
        <v>2008</v>
      </c>
      <c r="G26" s="60">
        <v>2009</v>
      </c>
      <c r="H26" s="60">
        <v>2010</v>
      </c>
      <c r="I26" s="60">
        <v>2011</v>
      </c>
      <c r="J26" s="60">
        <v>2012</v>
      </c>
      <c r="K26" s="60">
        <v>2013</v>
      </c>
      <c r="L26" s="60">
        <v>2014</v>
      </c>
      <c r="M26" s="60">
        <v>2015</v>
      </c>
      <c r="N26" s="60">
        <v>2016</v>
      </c>
      <c r="O26" s="60">
        <v>2017</v>
      </c>
      <c r="P26" s="61">
        <v>2018</v>
      </c>
    </row>
    <row r="27" spans="1:16" s="49" customFormat="1" x14ac:dyDescent="0.3">
      <c r="A27" s="340"/>
      <c r="B27" s="84"/>
      <c r="C27" s="315">
        <f t="shared" ref="C27:L27" si="0">(C3*C7*C11*C15*C19)-$A$23</f>
        <v>512399.09756000008</v>
      </c>
      <c r="D27" s="315">
        <f t="shared" si="0"/>
        <v>561720.42920000001</v>
      </c>
      <c r="E27" s="315">
        <f t="shared" si="0"/>
        <v>611041.76084000012</v>
      </c>
      <c r="F27" s="315">
        <f t="shared" si="0"/>
        <v>660363.09248000011</v>
      </c>
      <c r="G27" s="315">
        <f t="shared" si="0"/>
        <v>782030.89454000012</v>
      </c>
      <c r="H27" s="315">
        <f t="shared" si="0"/>
        <v>836380.12892000005</v>
      </c>
      <c r="I27" s="315">
        <f t="shared" si="0"/>
        <v>812251.00529999984</v>
      </c>
      <c r="J27" s="315">
        <f t="shared" si="0"/>
        <v>939383.82174338121</v>
      </c>
      <c r="K27" s="315">
        <f t="shared" si="0"/>
        <v>1066516.6381867626</v>
      </c>
      <c r="L27" s="315">
        <f t="shared" si="0"/>
        <v>1193649.4546301439</v>
      </c>
      <c r="M27" s="315">
        <f>(M3*M7*M11*M15*M19)-$A$23</f>
        <v>1320782.2710735255</v>
      </c>
      <c r="N27" s="315">
        <f t="shared" ref="N27:P27" si="1">(N3*N7*N11*N15*N19)-$A$23</f>
        <v>1447915.0875169064</v>
      </c>
      <c r="O27" s="315">
        <f t="shared" si="1"/>
        <v>1575047.9039602876</v>
      </c>
      <c r="P27" s="316">
        <f t="shared" si="1"/>
        <v>1702180.7204036689</v>
      </c>
    </row>
    <row r="28" spans="1:16" s="49" customFormat="1" x14ac:dyDescent="0.3">
      <c r="A28" s="341"/>
      <c r="B28" s="85"/>
      <c r="C28" s="85"/>
      <c r="D28" s="85"/>
      <c r="E28" s="86"/>
      <c r="F28" s="86"/>
      <c r="G28" s="86"/>
      <c r="H28" s="86"/>
      <c r="I28" s="86"/>
      <c r="J28" s="86"/>
      <c r="N28" s="89"/>
    </row>
    <row r="29" spans="1:16" s="49" customFormat="1" x14ac:dyDescent="0.3">
      <c r="A29" s="341"/>
      <c r="B29" s="85"/>
      <c r="C29" s="85"/>
      <c r="D29" s="85"/>
      <c r="E29" s="87"/>
      <c r="F29" s="87"/>
      <c r="G29" s="87"/>
      <c r="H29" s="87"/>
      <c r="I29" s="87"/>
      <c r="J29" s="87"/>
      <c r="N29" s="89"/>
    </row>
    <row r="30" spans="1:16" ht="33.6" x14ac:dyDescent="0.3">
      <c r="A30" s="297" t="s">
        <v>340</v>
      </c>
      <c r="B30" s="59" t="s">
        <v>48</v>
      </c>
      <c r="C30" s="60">
        <v>2005</v>
      </c>
      <c r="D30" s="60">
        <v>2006</v>
      </c>
      <c r="E30" s="60">
        <v>2007</v>
      </c>
      <c r="F30" s="60">
        <v>2008</v>
      </c>
      <c r="G30" s="60">
        <v>2009</v>
      </c>
      <c r="H30" s="60">
        <v>2010</v>
      </c>
      <c r="I30" s="60">
        <v>2011</v>
      </c>
      <c r="J30" s="60">
        <v>2012</v>
      </c>
      <c r="K30" s="60">
        <v>2013</v>
      </c>
      <c r="L30" s="60">
        <v>2014</v>
      </c>
      <c r="M30" s="60">
        <v>2015</v>
      </c>
      <c r="N30" s="60">
        <v>2016</v>
      </c>
      <c r="O30" s="60">
        <v>2017</v>
      </c>
      <c r="P30" s="61">
        <v>2018</v>
      </c>
    </row>
    <row r="31" spans="1:16" s="49" customFormat="1" x14ac:dyDescent="0.3">
      <c r="A31" s="342"/>
      <c r="B31" s="343"/>
      <c r="C31" s="315">
        <v>5.0000000000000001E-3</v>
      </c>
      <c r="D31" s="315">
        <v>5.0000000000000001E-3</v>
      </c>
      <c r="E31" s="315">
        <v>5.0000000000000001E-3</v>
      </c>
      <c r="F31" s="315">
        <v>5.0000000000000001E-3</v>
      </c>
      <c r="G31" s="315">
        <v>5.0000000000000001E-3</v>
      </c>
      <c r="H31" s="315">
        <v>5.0000000000000001E-3</v>
      </c>
      <c r="I31" s="315">
        <v>5.0000000000000001E-3</v>
      </c>
      <c r="J31" s="315">
        <v>5.0000000000000001E-3</v>
      </c>
      <c r="K31" s="315">
        <v>5.0000000000000001E-3</v>
      </c>
      <c r="L31" s="315">
        <v>5.0000000000000001E-3</v>
      </c>
      <c r="M31" s="315">
        <v>5.0000000000000001E-3</v>
      </c>
      <c r="N31" s="315">
        <v>5.0000000000000001E-3</v>
      </c>
      <c r="O31" s="315">
        <v>5.0000000000000001E-3</v>
      </c>
      <c r="P31" s="316">
        <v>5.0000000000000001E-3</v>
      </c>
    </row>
    <row r="32" spans="1:16" s="49" customFormat="1" x14ac:dyDescent="0.3">
      <c r="A32" s="344"/>
      <c r="B32" s="90"/>
      <c r="C32" s="90"/>
      <c r="D32" s="90"/>
      <c r="E32" s="86"/>
      <c r="F32" s="86"/>
      <c r="G32" s="86"/>
      <c r="H32" s="86"/>
      <c r="I32" s="86"/>
      <c r="J32" s="86"/>
      <c r="N32" s="89"/>
    </row>
    <row r="33" spans="1:17" s="49" customFormat="1" ht="15.75" customHeight="1" x14ac:dyDescent="0.3">
      <c r="A33" s="344"/>
      <c r="B33" s="89"/>
      <c r="C33" s="89"/>
      <c r="D33" s="89"/>
      <c r="E33" s="51"/>
      <c r="F33" s="51"/>
      <c r="G33" s="51"/>
      <c r="H33" s="51"/>
      <c r="I33" s="51"/>
      <c r="J33" s="51"/>
      <c r="N33" s="89"/>
    </row>
    <row r="34" spans="1:17" s="49" customFormat="1" ht="15" customHeight="1" x14ac:dyDescent="0.3">
      <c r="A34" s="345" t="s">
        <v>49</v>
      </c>
      <c r="B34" s="346"/>
      <c r="C34" s="346"/>
      <c r="D34" s="346"/>
      <c r="E34" s="51"/>
      <c r="F34" s="51"/>
      <c r="G34" s="51"/>
      <c r="H34" s="51"/>
      <c r="I34" s="51"/>
      <c r="J34" s="51"/>
      <c r="N34" s="89"/>
    </row>
    <row r="35" spans="1:17" s="49" customFormat="1" x14ac:dyDescent="0.3">
      <c r="A35" s="347">
        <f>44/28</f>
        <v>1.5714285714285714</v>
      </c>
      <c r="B35" s="85"/>
      <c r="C35" s="85"/>
      <c r="D35" s="85"/>
      <c r="E35" s="51"/>
      <c r="F35" s="51"/>
      <c r="G35" s="51"/>
      <c r="H35" s="51"/>
      <c r="I35" s="51"/>
      <c r="J35" s="51"/>
      <c r="N35" s="89"/>
    </row>
    <row r="36" spans="1:17" s="49" customFormat="1" x14ac:dyDescent="0.3">
      <c r="A36" s="97"/>
      <c r="B36" s="89"/>
      <c r="C36" s="89"/>
      <c r="D36" s="89"/>
      <c r="E36" s="51"/>
      <c r="F36" s="51"/>
      <c r="G36" s="51"/>
      <c r="H36" s="51"/>
      <c r="I36" s="51"/>
      <c r="J36" s="51"/>
      <c r="N36" s="89"/>
    </row>
    <row r="37" spans="1:17" s="49" customFormat="1" x14ac:dyDescent="0.3">
      <c r="A37" s="344"/>
      <c r="B37" s="90"/>
      <c r="C37" s="90"/>
      <c r="D37" s="90"/>
      <c r="E37" s="51"/>
      <c r="F37" s="51"/>
      <c r="G37" s="51"/>
      <c r="H37" s="51"/>
      <c r="I37" s="51"/>
      <c r="J37" s="51"/>
      <c r="N37" s="89"/>
    </row>
    <row r="38" spans="1:17" ht="47.25" customHeight="1" x14ac:dyDescent="0.3">
      <c r="A38" s="681" t="s">
        <v>115</v>
      </c>
      <c r="B38" s="682"/>
      <c r="C38" s="60">
        <v>2005</v>
      </c>
      <c r="D38" s="60">
        <v>2006</v>
      </c>
      <c r="E38" s="348">
        <v>2007</v>
      </c>
      <c r="F38" s="348">
        <v>2008</v>
      </c>
      <c r="G38" s="348">
        <v>2009</v>
      </c>
      <c r="H38" s="348">
        <v>2010</v>
      </c>
      <c r="I38" s="348">
        <v>2011</v>
      </c>
      <c r="J38" s="348">
        <v>2012</v>
      </c>
      <c r="K38" s="60">
        <v>2013</v>
      </c>
      <c r="L38" s="60">
        <v>2014</v>
      </c>
      <c r="M38" s="60">
        <v>2015</v>
      </c>
      <c r="N38" s="60">
        <v>2016</v>
      </c>
      <c r="O38" s="60">
        <v>2017</v>
      </c>
      <c r="P38" s="61">
        <v>2018</v>
      </c>
    </row>
    <row r="39" spans="1:17" x14ac:dyDescent="0.3">
      <c r="A39" s="328"/>
      <c r="B39" s="65"/>
      <c r="C39" s="349">
        <f t="shared" ref="C39:L39" si="2">C27*C31*$A$35/10^3</f>
        <v>4.0259929094000002</v>
      </c>
      <c r="D39" s="349">
        <f t="shared" si="2"/>
        <v>4.413517658</v>
      </c>
      <c r="E39" s="349">
        <f t="shared" si="2"/>
        <v>4.8010424066000006</v>
      </c>
      <c r="F39" s="349">
        <f t="shared" si="2"/>
        <v>5.1885671552000012</v>
      </c>
      <c r="G39" s="349">
        <f t="shared" si="2"/>
        <v>6.1445284571000007</v>
      </c>
      <c r="H39" s="349">
        <f t="shared" si="2"/>
        <v>6.5715581558</v>
      </c>
      <c r="I39" s="349">
        <f t="shared" si="2"/>
        <v>6.3819721844999995</v>
      </c>
      <c r="J39" s="349">
        <f t="shared" si="2"/>
        <v>7.3808728851265668</v>
      </c>
      <c r="K39" s="349">
        <f t="shared" si="2"/>
        <v>8.379773585753135</v>
      </c>
      <c r="L39" s="349">
        <f t="shared" si="2"/>
        <v>9.3786742863797024</v>
      </c>
      <c r="M39" s="349">
        <f>M27*M31*$A$35/10^3</f>
        <v>10.377574987006271</v>
      </c>
      <c r="N39" s="349">
        <f t="shared" ref="N39:P39" si="3">N27*N31*$A$35/10^3</f>
        <v>11.376475687632837</v>
      </c>
      <c r="O39" s="349">
        <f t="shared" si="3"/>
        <v>12.375376388259403</v>
      </c>
      <c r="P39" s="350">
        <f t="shared" si="3"/>
        <v>13.37427708888597</v>
      </c>
    </row>
    <row r="40" spans="1:17" x14ac:dyDescent="0.3">
      <c r="A40" s="331"/>
      <c r="B40" s="69"/>
      <c r="C40" s="69"/>
      <c r="D40" s="69"/>
      <c r="E40" s="121"/>
      <c r="F40" s="121"/>
      <c r="G40" s="121"/>
      <c r="H40" s="121"/>
      <c r="I40" s="121"/>
      <c r="J40" s="121"/>
      <c r="N40" s="55"/>
    </row>
    <row r="41" spans="1:17" x14ac:dyDescent="0.3">
      <c r="N41" s="55"/>
    </row>
    <row r="42" spans="1:17" ht="47.25" customHeight="1" x14ac:dyDescent="0.3">
      <c r="A42" s="681" t="s">
        <v>113</v>
      </c>
      <c r="B42" s="682"/>
      <c r="C42" s="351">
        <v>2005</v>
      </c>
      <c r="D42" s="352">
        <v>2006</v>
      </c>
      <c r="E42" s="348">
        <v>2007</v>
      </c>
      <c r="F42" s="348">
        <v>2008</v>
      </c>
      <c r="G42" s="348">
        <v>2009</v>
      </c>
      <c r="H42" s="348">
        <v>2010</v>
      </c>
      <c r="I42" s="348">
        <v>2011</v>
      </c>
      <c r="J42" s="348">
        <v>2012</v>
      </c>
      <c r="K42" s="60">
        <v>2013</v>
      </c>
      <c r="L42" s="60">
        <v>2014</v>
      </c>
      <c r="M42" s="60">
        <v>2015</v>
      </c>
      <c r="N42" s="60">
        <v>2016</v>
      </c>
      <c r="O42" s="60">
        <v>2017</v>
      </c>
      <c r="P42" s="61">
        <v>2018</v>
      </c>
    </row>
    <row r="43" spans="1:17" x14ac:dyDescent="0.3">
      <c r="A43" s="328"/>
      <c r="B43" s="65"/>
      <c r="C43" s="118">
        <f t="shared" ref="C43:L43" si="4">C39*310</f>
        <v>1248.057801914</v>
      </c>
      <c r="D43" s="118">
        <f t="shared" si="4"/>
        <v>1368.19047398</v>
      </c>
      <c r="E43" s="118">
        <f t="shared" si="4"/>
        <v>1488.3231460460001</v>
      </c>
      <c r="F43" s="118">
        <f t="shared" si="4"/>
        <v>1608.4558181120003</v>
      </c>
      <c r="G43" s="118">
        <f t="shared" si="4"/>
        <v>1904.8038217010003</v>
      </c>
      <c r="H43" s="118">
        <f t="shared" si="4"/>
        <v>2037.183028298</v>
      </c>
      <c r="I43" s="118">
        <f t="shared" si="4"/>
        <v>1978.4113771949999</v>
      </c>
      <c r="J43" s="118">
        <f t="shared" si="4"/>
        <v>2288.0705943892358</v>
      </c>
      <c r="K43" s="118">
        <f t="shared" si="4"/>
        <v>2597.7298115834719</v>
      </c>
      <c r="L43" s="118">
        <f t="shared" si="4"/>
        <v>2907.3890287777076</v>
      </c>
      <c r="M43" s="118">
        <f>M39*310</f>
        <v>3217.0482459719442</v>
      </c>
      <c r="N43" s="118">
        <f t="shared" ref="N43:P43" si="5">N39*310</f>
        <v>3526.7074631661794</v>
      </c>
      <c r="O43" s="118">
        <f t="shared" si="5"/>
        <v>3836.3666803604146</v>
      </c>
      <c r="P43" s="118">
        <f t="shared" si="5"/>
        <v>4146.0258975546503</v>
      </c>
      <c r="Q43" s="466"/>
    </row>
    <row r="44" spans="1:17" x14ac:dyDescent="0.3">
      <c r="E44" s="354"/>
      <c r="G44" s="354"/>
    </row>
    <row r="46" spans="1:17" x14ac:dyDescent="0.3">
      <c r="A46" s="122"/>
      <c r="C46" s="50"/>
      <c r="D46" s="50"/>
    </row>
    <row r="47" spans="1:17" x14ac:dyDescent="0.3">
      <c r="A47" s="122"/>
      <c r="C47" s="124"/>
      <c r="D47" s="124"/>
    </row>
    <row r="48" spans="1:17" x14ac:dyDescent="0.3">
      <c r="A48" s="122"/>
      <c r="C48" s="355"/>
      <c r="D48" s="355"/>
    </row>
  </sheetData>
  <mergeCells count="2">
    <mergeCell ref="A38:B38"/>
    <mergeCell ref="A42:B42"/>
  </mergeCells>
  <hyperlinks>
    <hyperlink ref="P14" r:id="rId1" display="http://www.indiaenvironmentportal.org.in/files/file/nutritional%20intake%20in%20India%202011-12.pdf" xr:uid="{00000000-0004-0000-4500-000000000000}"/>
  </hyperlinks>
  <pageMargins left="0.25" right="0.25" top="0.75" bottom="0.75" header="0.3" footer="0.3"/>
  <pageSetup paperSize="9" scale="51" fitToHeight="0" orientation="landscape" horizontalDpi="4294967293" verticalDpi="4294967293"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tabColor rgb="FFFFC000"/>
    <pageSetUpPr fitToPage="1"/>
  </sheetPr>
  <dimension ref="A1:Z83"/>
  <sheetViews>
    <sheetView topLeftCell="A74" zoomScale="85" zoomScaleNormal="85" zoomScalePageLayoutView="70" workbookViewId="0">
      <selection activeCell="J71" sqref="J71"/>
    </sheetView>
  </sheetViews>
  <sheetFormatPr defaultColWidth="8.6640625" defaultRowHeight="15.6" x14ac:dyDescent="0.3"/>
  <cols>
    <col min="1" max="1" width="41" style="57" customWidth="1"/>
    <col min="2" max="2" width="20" style="122" customWidth="1"/>
    <col min="3" max="3" width="27" style="122" customWidth="1"/>
    <col min="4" max="4" width="29.6640625" style="122" customWidth="1"/>
    <col min="5" max="5" width="25.6640625" style="122" customWidth="1"/>
    <col min="6" max="12" width="25.6640625" style="57" customWidth="1"/>
    <col min="13" max="13" width="24.6640625" style="57" bestFit="1" customWidth="1"/>
    <col min="14" max="15" width="21.6640625" style="57" customWidth="1"/>
    <col min="16" max="16" width="22" style="57" customWidth="1"/>
    <col min="17" max="17" width="18.6640625" style="57" customWidth="1"/>
    <col min="18" max="18" width="19.33203125" style="57" bestFit="1" customWidth="1"/>
    <col min="19" max="19" width="19.33203125" style="57" customWidth="1"/>
    <col min="20" max="20" width="18" style="57" customWidth="1"/>
    <col min="21" max="21" width="18.5546875" style="57" customWidth="1"/>
    <col min="22" max="22" width="18.88671875" style="57" customWidth="1"/>
    <col min="23" max="23" width="19.5546875" style="57" customWidth="1"/>
    <col min="24" max="194" width="8.6640625" style="57" customWidth="1"/>
    <col min="195" max="195" width="43.44140625" style="57" customWidth="1"/>
    <col min="196" max="202" width="18.6640625" style="57" customWidth="1"/>
    <col min="203" max="203" width="15.44140625" style="57" customWidth="1"/>
    <col min="204" max="204" width="12.33203125" style="57" customWidth="1"/>
    <col min="205" max="205" width="14.33203125" style="57" customWidth="1"/>
    <col min="206" max="206" width="12.33203125" style="57" customWidth="1"/>
    <col min="207" max="207" width="12.6640625" style="57" customWidth="1"/>
    <col min="208" max="209" width="12.44140625" style="57" customWidth="1"/>
    <col min="210" max="210" width="12.33203125" style="57" customWidth="1"/>
    <col min="211" max="216" width="11.44140625" style="57" bestFit="1" customWidth="1"/>
    <col min="217" max="217" width="13.6640625" style="57" bestFit="1" customWidth="1"/>
    <col min="218" max="222" width="11.44140625" style="57" bestFit="1" customWidth="1"/>
    <col min="223" max="223" width="11.6640625" style="57" customWidth="1"/>
    <col min="224" max="224" width="13.44140625" style="57" bestFit="1" customWidth="1"/>
    <col min="225" max="226" width="11.44140625" style="57" bestFit="1" customWidth="1"/>
    <col min="227" max="227" width="13.6640625" style="57" bestFit="1" customWidth="1"/>
    <col min="228" max="233" width="11.44140625" style="57" bestFit="1" customWidth="1"/>
    <col min="234" max="236" width="11.33203125" style="57" bestFit="1" customWidth="1"/>
    <col min="237" max="237" width="13.6640625" style="57" bestFit="1" customWidth="1"/>
    <col min="238" max="242" width="11.33203125" style="57" bestFit="1" customWidth="1"/>
    <col min="243" max="243" width="13.44140625" style="57" customWidth="1"/>
    <col min="244" max="244" width="11.33203125" style="57" bestFit="1" customWidth="1"/>
    <col min="245" max="245" width="15.33203125" style="57" customWidth="1"/>
    <col min="246" max="246" width="13.33203125" style="57" customWidth="1"/>
    <col min="247" max="247" width="15.6640625" style="57" customWidth="1"/>
    <col min="248" max="248" width="14.6640625" style="57" customWidth="1"/>
    <col min="249" max="249" width="19.33203125" style="57" customWidth="1"/>
    <col min="250" max="250" width="14" style="57" customWidth="1"/>
    <col min="251" max="251" width="15.6640625" style="57" customWidth="1"/>
    <col min="252" max="252" width="17" style="57" customWidth="1"/>
    <col min="253" max="253" width="16.33203125" style="57" customWidth="1"/>
    <col min="254" max="254" width="17.33203125" style="57" customWidth="1"/>
    <col min="255" max="16384" width="8.6640625" style="57"/>
  </cols>
  <sheetData>
    <row r="1" spans="1:22" x14ac:dyDescent="0.3">
      <c r="A1" s="55"/>
      <c r="B1" s="56"/>
      <c r="C1" s="56"/>
      <c r="D1" s="56"/>
      <c r="E1" s="56"/>
      <c r="F1" s="55"/>
      <c r="G1" s="55"/>
      <c r="H1" s="55"/>
      <c r="I1" s="55"/>
      <c r="J1" s="55"/>
      <c r="K1" s="55"/>
    </row>
    <row r="2" spans="1:22" s="63" customFormat="1" ht="16.2" x14ac:dyDescent="0.35">
      <c r="A2" s="58" t="s">
        <v>198</v>
      </c>
      <c r="B2" s="59" t="s">
        <v>165</v>
      </c>
      <c r="C2" s="60">
        <v>2005</v>
      </c>
      <c r="D2" s="60">
        <v>2006</v>
      </c>
      <c r="E2" s="60">
        <v>2007</v>
      </c>
      <c r="F2" s="60">
        <v>2008</v>
      </c>
      <c r="G2" s="60">
        <v>2009</v>
      </c>
      <c r="H2" s="60">
        <v>2010</v>
      </c>
      <c r="I2" s="60">
        <v>2011</v>
      </c>
      <c r="J2" s="60">
        <v>2012</v>
      </c>
      <c r="K2" s="60">
        <v>2013</v>
      </c>
      <c r="L2" s="60">
        <v>2014</v>
      </c>
      <c r="M2" s="60">
        <v>2015</v>
      </c>
      <c r="N2" s="60">
        <v>2016</v>
      </c>
      <c r="O2" s="60">
        <v>2017</v>
      </c>
      <c r="P2" s="61">
        <v>2018</v>
      </c>
      <c r="Q2" s="62"/>
      <c r="R2" s="62"/>
      <c r="S2" s="62"/>
    </row>
    <row r="3" spans="1:22" s="66" customFormat="1" ht="16.2" x14ac:dyDescent="0.35">
      <c r="A3" s="64"/>
      <c r="B3" s="65"/>
      <c r="C3" s="309">
        <f>'State population'!G34</f>
        <v>66302219.400000006</v>
      </c>
      <c r="D3" s="309">
        <f>'State population'!H34</f>
        <v>67276354.5</v>
      </c>
      <c r="E3" s="309">
        <f>'State population'!I34</f>
        <v>68250489.599999994</v>
      </c>
      <c r="F3" s="309">
        <f>'State population'!J34</f>
        <v>69224624.699999988</v>
      </c>
      <c r="G3" s="309">
        <f>'State population'!K34</f>
        <v>70198759.799999982</v>
      </c>
      <c r="H3" s="309">
        <f>'State population'!L34</f>
        <v>71172894.899999976</v>
      </c>
      <c r="I3" s="309">
        <f>'State population'!M34</f>
        <v>72147030</v>
      </c>
      <c r="J3" s="309">
        <f>'State population'!N34</f>
        <v>73273224.84973079</v>
      </c>
      <c r="K3" s="309">
        <f>'State population'!O34</f>
        <v>74399419.699461579</v>
      </c>
      <c r="L3" s="309">
        <f>'State population'!P34</f>
        <v>75525614.549192369</v>
      </c>
      <c r="M3" s="309">
        <f>'State population'!Q34</f>
        <v>76651809.398923159</v>
      </c>
      <c r="N3" s="309">
        <f>'State population'!R34</f>
        <v>77795583.833559394</v>
      </c>
      <c r="O3" s="309">
        <f>'State population'!S34</f>
        <v>78956937.85310106</v>
      </c>
      <c r="P3" s="309">
        <f>'State population'!T34</f>
        <v>80135871.457548171</v>
      </c>
      <c r="Q3" s="487"/>
      <c r="R3" s="62"/>
      <c r="S3" s="62"/>
    </row>
    <row r="4" spans="1:22" s="66" customFormat="1" ht="16.2" x14ac:dyDescent="0.35">
      <c r="A4" s="68"/>
      <c r="B4" s="69"/>
      <c r="C4" s="311"/>
      <c r="E4" s="67"/>
      <c r="F4" s="67"/>
      <c r="G4" s="67"/>
      <c r="H4" s="136"/>
      <c r="I4" s="67"/>
      <c r="J4" s="67"/>
      <c r="K4" s="67"/>
      <c r="L4" s="67"/>
      <c r="M4" s="67"/>
      <c r="N4" s="62"/>
      <c r="O4" s="62"/>
      <c r="P4" s="62"/>
      <c r="Q4" s="62"/>
      <c r="R4" s="62"/>
      <c r="S4" s="62"/>
    </row>
    <row r="5" spans="1:22" s="66" customFormat="1" ht="16.2" x14ac:dyDescent="0.35">
      <c r="A5" s="68"/>
      <c r="B5" s="69"/>
      <c r="C5" s="135"/>
      <c r="E5" s="70"/>
      <c r="F5" s="70"/>
      <c r="G5" s="71"/>
      <c r="H5" s="71"/>
      <c r="I5" s="72"/>
      <c r="J5" s="70"/>
      <c r="N5" s="62"/>
      <c r="O5" s="62"/>
      <c r="P5" s="62"/>
      <c r="Q5" s="62"/>
      <c r="R5" s="62"/>
      <c r="S5" s="62"/>
      <c r="V5" s="73"/>
    </row>
    <row r="6" spans="1:22" s="66" customFormat="1" ht="16.2" x14ac:dyDescent="0.35">
      <c r="A6" s="58" t="s">
        <v>19</v>
      </c>
      <c r="B6" s="59" t="s">
        <v>1</v>
      </c>
      <c r="C6" s="60">
        <v>2005</v>
      </c>
      <c r="D6" s="60">
        <v>2006</v>
      </c>
      <c r="E6" s="60">
        <v>2007</v>
      </c>
      <c r="F6" s="60">
        <v>2008</v>
      </c>
      <c r="G6" s="60">
        <v>2009</v>
      </c>
      <c r="H6" s="60">
        <v>2010</v>
      </c>
      <c r="I6" s="60">
        <v>2011</v>
      </c>
      <c r="J6" s="60">
        <v>2012</v>
      </c>
      <c r="K6" s="60">
        <v>2013</v>
      </c>
      <c r="L6" s="60">
        <v>2014</v>
      </c>
      <c r="M6" s="60">
        <v>2015</v>
      </c>
      <c r="N6" s="60">
        <v>2016</v>
      </c>
      <c r="O6" s="60">
        <v>2017</v>
      </c>
      <c r="P6" s="61">
        <v>2018</v>
      </c>
      <c r="Q6" s="62"/>
      <c r="R6" s="62"/>
      <c r="S6" s="62"/>
    </row>
    <row r="7" spans="1:22" s="48" customFormat="1" x14ac:dyDescent="0.3">
      <c r="A7" s="312"/>
      <c r="B7" s="313"/>
      <c r="C7" s="313">
        <f>BOD!$B$36</f>
        <v>40.5</v>
      </c>
      <c r="D7" s="313">
        <f>BOD!$B$36</f>
        <v>40.5</v>
      </c>
      <c r="E7" s="313">
        <f>BOD!$B$36</f>
        <v>40.5</v>
      </c>
      <c r="F7" s="313">
        <f>BOD!$B$36</f>
        <v>40.5</v>
      </c>
      <c r="G7" s="313">
        <f>BOD!$B$36</f>
        <v>40.5</v>
      </c>
      <c r="H7" s="313">
        <f>BOD!$B$36</f>
        <v>40.5</v>
      </c>
      <c r="I7" s="313">
        <f>BOD!$B$36</f>
        <v>40.5</v>
      </c>
      <c r="J7" s="313">
        <f>BOD!$B$36</f>
        <v>40.5</v>
      </c>
      <c r="K7" s="313">
        <f>BOD!$B$36</f>
        <v>40.5</v>
      </c>
      <c r="L7" s="313">
        <f>BOD!$B$36</f>
        <v>40.5</v>
      </c>
      <c r="M7" s="313">
        <f>BOD!$B$36</f>
        <v>40.5</v>
      </c>
      <c r="N7" s="313">
        <f>BOD!$B$36</f>
        <v>40.5</v>
      </c>
      <c r="O7" s="313">
        <f>BOD!$B$36</f>
        <v>40.5</v>
      </c>
      <c r="P7" s="313">
        <f>BOD!$B$36</f>
        <v>40.5</v>
      </c>
      <c r="Q7" s="488"/>
    </row>
    <row r="8" spans="1:22" s="66" customFormat="1" ht="16.2" x14ac:dyDescent="0.35">
      <c r="A8" s="68"/>
      <c r="B8" s="69"/>
      <c r="C8" s="69"/>
      <c r="D8" s="69"/>
      <c r="E8" s="75"/>
      <c r="F8" s="75"/>
      <c r="G8" s="75"/>
      <c r="H8" s="75"/>
      <c r="I8" s="75"/>
      <c r="J8" s="75"/>
      <c r="N8" s="62"/>
      <c r="O8" s="62"/>
      <c r="P8" s="62"/>
      <c r="Q8" s="62"/>
      <c r="R8" s="62"/>
      <c r="S8" s="62"/>
    </row>
    <row r="9" spans="1:22" s="66" customFormat="1" ht="16.2" x14ac:dyDescent="0.35">
      <c r="A9" s="68"/>
      <c r="B9" s="76"/>
      <c r="C9" s="76"/>
      <c r="D9" s="76"/>
      <c r="E9" s="70"/>
      <c r="F9" s="70"/>
      <c r="G9" s="70"/>
      <c r="H9" s="70"/>
      <c r="I9" s="70"/>
      <c r="J9" s="70"/>
      <c r="N9" s="62"/>
      <c r="O9" s="62"/>
      <c r="P9" s="62"/>
      <c r="Q9" s="62"/>
      <c r="R9" s="62"/>
      <c r="S9" s="62"/>
    </row>
    <row r="10" spans="1:22" s="63" customFormat="1" ht="30" customHeight="1" x14ac:dyDescent="0.35">
      <c r="A10" s="505" t="s">
        <v>54</v>
      </c>
      <c r="B10" s="59" t="s">
        <v>56</v>
      </c>
      <c r="C10" s="60">
        <v>2005</v>
      </c>
      <c r="D10" s="60">
        <v>2006</v>
      </c>
      <c r="E10" s="60">
        <v>2007</v>
      </c>
      <c r="F10" s="60">
        <v>2008</v>
      </c>
      <c r="G10" s="60">
        <v>2009</v>
      </c>
      <c r="H10" s="60">
        <v>2010</v>
      </c>
      <c r="I10" s="60">
        <v>2011</v>
      </c>
      <c r="J10" s="60">
        <v>2012</v>
      </c>
      <c r="K10" s="60">
        <v>2013</v>
      </c>
      <c r="L10" s="60">
        <v>2014</v>
      </c>
      <c r="M10" s="60">
        <v>2015</v>
      </c>
      <c r="N10" s="60">
        <v>2016</v>
      </c>
      <c r="O10" s="60">
        <v>2017</v>
      </c>
      <c r="P10" s="61">
        <v>2018</v>
      </c>
      <c r="Q10" s="62"/>
      <c r="R10" s="62"/>
      <c r="S10" s="62"/>
    </row>
    <row r="11" spans="1:22" ht="15.75" customHeight="1" x14ac:dyDescent="0.35">
      <c r="A11" s="77"/>
      <c r="B11" s="78"/>
      <c r="C11" s="42">
        <f>C3*C7*0.001*365</f>
        <v>980112558.28050017</v>
      </c>
      <c r="D11" s="42">
        <f>D3*D7*0.001*365</f>
        <v>994512710.39625001</v>
      </c>
      <c r="E11" s="42">
        <f>E3*E7*0.001*365</f>
        <v>1008912862.512</v>
      </c>
      <c r="F11" s="42">
        <f>F3*F7*0.001*365</f>
        <v>1023313014.6277499</v>
      </c>
      <c r="G11" s="42">
        <f t="shared" ref="G11:L11" si="0">G3*G7*0.001*365</f>
        <v>1037713166.7434996</v>
      </c>
      <c r="H11" s="42">
        <f t="shared" si="0"/>
        <v>1052113318.8592496</v>
      </c>
      <c r="I11" s="42">
        <f t="shared" si="0"/>
        <v>1066513470.9749999</v>
      </c>
      <c r="J11" s="42">
        <f t="shared" si="0"/>
        <v>1083161446.3411453</v>
      </c>
      <c r="K11" s="42">
        <f t="shared" si="0"/>
        <v>1099809421.7072909</v>
      </c>
      <c r="L11" s="42">
        <f t="shared" si="0"/>
        <v>1116457397.0734363</v>
      </c>
      <c r="M11" s="42">
        <f>M3*M7*0.001*365</f>
        <v>1133105372.4395816</v>
      </c>
      <c r="N11" s="42">
        <f t="shared" ref="N11:O11" si="1">N3*N7*0.001*365</f>
        <v>1150013218.0195918</v>
      </c>
      <c r="O11" s="42">
        <f t="shared" si="1"/>
        <v>1167180933.8134665</v>
      </c>
      <c r="P11" s="79">
        <f>P3*P7*0.001*365</f>
        <v>1184608519.8212059</v>
      </c>
      <c r="Q11" s="62"/>
      <c r="R11" s="62"/>
      <c r="S11" s="62"/>
    </row>
    <row r="12" spans="1:22" ht="15.75" customHeight="1" x14ac:dyDescent="0.35">
      <c r="A12" s="80"/>
      <c r="B12" s="76"/>
      <c r="C12" s="76"/>
      <c r="D12" s="76"/>
      <c r="E12" s="75"/>
      <c r="F12" s="75"/>
      <c r="G12" s="75"/>
      <c r="H12" s="75"/>
      <c r="I12" s="75"/>
      <c r="J12" s="75"/>
      <c r="N12" s="62"/>
      <c r="O12" s="62"/>
      <c r="P12" s="62"/>
      <c r="Q12" s="62"/>
      <c r="R12" s="62"/>
      <c r="S12" s="62"/>
    </row>
    <row r="13" spans="1:22" ht="16.2" x14ac:dyDescent="0.35">
      <c r="A13" s="80"/>
      <c r="B13" s="76"/>
      <c r="C13" s="76"/>
      <c r="D13" s="76"/>
      <c r="E13" s="75"/>
      <c r="F13" s="81"/>
      <c r="G13" s="81"/>
      <c r="H13" s="81"/>
      <c r="I13" s="81"/>
      <c r="J13" s="81"/>
      <c r="N13" s="62"/>
      <c r="O13" s="62"/>
      <c r="P13" s="62"/>
      <c r="Q13" s="62"/>
      <c r="R13" s="62"/>
      <c r="S13" s="62"/>
    </row>
    <row r="14" spans="1:22" ht="18" customHeight="1" x14ac:dyDescent="0.3">
      <c r="A14" s="58" t="s">
        <v>100</v>
      </c>
      <c r="B14" s="59" t="s">
        <v>165</v>
      </c>
      <c r="C14" s="60">
        <v>2005</v>
      </c>
      <c r="D14" s="60">
        <v>2006</v>
      </c>
      <c r="E14" s="60">
        <v>2007</v>
      </c>
      <c r="F14" s="60">
        <v>2008</v>
      </c>
      <c r="G14" s="60">
        <v>2009</v>
      </c>
      <c r="H14" s="60">
        <v>2010</v>
      </c>
      <c r="I14" s="60">
        <v>2011</v>
      </c>
      <c r="J14" s="60">
        <v>2012</v>
      </c>
      <c r="K14" s="60">
        <v>2013</v>
      </c>
      <c r="L14" s="60">
        <v>2014</v>
      </c>
      <c r="M14" s="60">
        <v>2015</v>
      </c>
      <c r="N14" s="60">
        <v>2016</v>
      </c>
      <c r="O14" s="60">
        <v>2017</v>
      </c>
      <c r="P14" s="61">
        <v>2018</v>
      </c>
    </row>
    <row r="15" spans="1:22" ht="15.75" customHeight="1" x14ac:dyDescent="0.3">
      <c r="A15" s="77"/>
      <c r="B15" s="78"/>
      <c r="C15" s="41">
        <v>1.25</v>
      </c>
      <c r="D15" s="41">
        <v>1.25</v>
      </c>
      <c r="E15" s="42">
        <v>1.25</v>
      </c>
      <c r="F15" s="42">
        <v>1.25</v>
      </c>
      <c r="G15" s="42">
        <v>1.25</v>
      </c>
      <c r="H15" s="42">
        <v>1.25</v>
      </c>
      <c r="I15" s="42">
        <v>1.25</v>
      </c>
      <c r="J15" s="42">
        <v>1.25</v>
      </c>
      <c r="K15" s="43">
        <v>1.25</v>
      </c>
      <c r="L15" s="43">
        <v>1.25</v>
      </c>
      <c r="M15" s="43">
        <v>1.25</v>
      </c>
      <c r="N15" s="43">
        <v>1.25</v>
      </c>
      <c r="O15" s="43">
        <v>1.25</v>
      </c>
      <c r="P15" s="44">
        <v>1.25</v>
      </c>
    </row>
    <row r="16" spans="1:22" ht="15.75" customHeight="1" x14ac:dyDescent="0.3">
      <c r="A16" s="80"/>
      <c r="B16" s="76"/>
      <c r="C16" s="76"/>
      <c r="D16" s="76"/>
      <c r="E16" s="75"/>
      <c r="F16" s="75"/>
      <c r="G16" s="75"/>
      <c r="H16" s="75"/>
      <c r="I16" s="75"/>
      <c r="J16" s="75"/>
    </row>
    <row r="17" spans="1:19" x14ac:dyDescent="0.3">
      <c r="A17" s="80"/>
      <c r="B17" s="76"/>
      <c r="C17" s="76"/>
      <c r="D17" s="76"/>
      <c r="E17" s="82"/>
      <c r="F17" s="82"/>
      <c r="G17" s="82"/>
      <c r="H17" s="82"/>
      <c r="I17" s="82"/>
      <c r="J17" s="82"/>
    </row>
    <row r="18" spans="1:19" s="63" customFormat="1" ht="18" x14ac:dyDescent="0.3">
      <c r="A18" s="58" t="s">
        <v>101</v>
      </c>
      <c r="B18" s="59" t="s">
        <v>165</v>
      </c>
      <c r="C18" s="60">
        <v>2005</v>
      </c>
      <c r="D18" s="60">
        <v>2006</v>
      </c>
      <c r="E18" s="60">
        <v>2007</v>
      </c>
      <c r="F18" s="60">
        <v>2008</v>
      </c>
      <c r="G18" s="60">
        <v>2009</v>
      </c>
      <c r="H18" s="60">
        <v>2010</v>
      </c>
      <c r="I18" s="60">
        <v>2011</v>
      </c>
      <c r="J18" s="60">
        <v>2012</v>
      </c>
      <c r="K18" s="60">
        <v>2013</v>
      </c>
      <c r="L18" s="60">
        <v>2014</v>
      </c>
      <c r="M18" s="60">
        <v>2015</v>
      </c>
      <c r="N18" s="60">
        <v>2016</v>
      </c>
      <c r="O18" s="60">
        <v>2017</v>
      </c>
      <c r="P18" s="61">
        <v>2018</v>
      </c>
    </row>
    <row r="19" spans="1:19" x14ac:dyDescent="0.3">
      <c r="A19" s="77"/>
      <c r="B19" s="78"/>
      <c r="C19" s="74">
        <v>1</v>
      </c>
      <c r="D19" s="74">
        <v>1</v>
      </c>
      <c r="E19" s="42">
        <v>1</v>
      </c>
      <c r="F19" s="42">
        <v>1</v>
      </c>
      <c r="G19" s="42">
        <v>1</v>
      </c>
      <c r="H19" s="42">
        <v>1</v>
      </c>
      <c r="I19" s="42">
        <v>1</v>
      </c>
      <c r="J19" s="42">
        <v>1</v>
      </c>
      <c r="K19" s="145">
        <v>1</v>
      </c>
      <c r="L19" s="145">
        <v>1</v>
      </c>
      <c r="M19" s="145">
        <v>1</v>
      </c>
      <c r="N19" s="145">
        <v>1</v>
      </c>
      <c r="O19" s="145">
        <v>1</v>
      </c>
      <c r="P19" s="146">
        <v>1</v>
      </c>
    </row>
    <row r="20" spans="1:19" x14ac:dyDescent="0.3">
      <c r="A20" s="80"/>
      <c r="B20" s="76"/>
      <c r="C20" s="76"/>
      <c r="D20" s="76"/>
      <c r="E20" s="75"/>
      <c r="F20" s="75"/>
      <c r="G20" s="75"/>
      <c r="H20" s="75"/>
      <c r="I20" s="75"/>
      <c r="J20" s="75"/>
    </row>
    <row r="21" spans="1:19" x14ac:dyDescent="0.3">
      <c r="A21" s="80"/>
      <c r="B21" s="76"/>
      <c r="C21" s="76"/>
      <c r="D21" s="76"/>
      <c r="E21" s="82"/>
      <c r="F21" s="82"/>
      <c r="G21" s="82"/>
      <c r="H21" s="82"/>
      <c r="I21" s="82"/>
      <c r="J21" s="82"/>
    </row>
    <row r="22" spans="1:19" ht="18" x14ac:dyDescent="0.3">
      <c r="A22" s="505" t="s">
        <v>188</v>
      </c>
      <c r="B22" s="59" t="s">
        <v>56</v>
      </c>
      <c r="C22" s="60">
        <v>2005</v>
      </c>
      <c r="D22" s="60">
        <v>2006</v>
      </c>
      <c r="E22" s="60">
        <v>2007</v>
      </c>
      <c r="F22" s="60">
        <v>2008</v>
      </c>
      <c r="G22" s="60">
        <v>2009</v>
      </c>
      <c r="H22" s="60">
        <v>2010</v>
      </c>
      <c r="I22" s="60">
        <v>2011</v>
      </c>
      <c r="J22" s="60">
        <v>2012</v>
      </c>
      <c r="K22" s="60">
        <v>2013</v>
      </c>
      <c r="L22" s="60">
        <v>2014</v>
      </c>
      <c r="M22" s="60">
        <v>2015</v>
      </c>
      <c r="N22" s="60">
        <v>2016</v>
      </c>
      <c r="O22" s="60">
        <v>2017</v>
      </c>
      <c r="P22" s="61">
        <v>2018</v>
      </c>
      <c r="Q22" s="63"/>
      <c r="R22" s="63"/>
      <c r="S22" s="63"/>
    </row>
    <row r="23" spans="1:19" s="49" customFormat="1" x14ac:dyDescent="0.3">
      <c r="A23" s="83"/>
      <c r="B23" s="84"/>
      <c r="C23" s="315">
        <f>C11*'Urban_degree of utilization'!$Y$39*C15</f>
        <v>230027546.38710463</v>
      </c>
      <c r="D23" s="315">
        <f>D11*'Urban_degree of utilization'!$Y$39*D15</f>
        <v>233407190.52165005</v>
      </c>
      <c r="E23" s="315">
        <f>E11*'Urban_degree of utilization'!$Y$39*E15</f>
        <v>236786834.65619549</v>
      </c>
      <c r="F23" s="315">
        <f>F11*'Urban_degree of utilization'!$Y$39*F15</f>
        <v>240166478.79074097</v>
      </c>
      <c r="G23" s="315">
        <f>G11*'Urban_degree of utilization'!$Y$39*G15</f>
        <v>243546122.92528635</v>
      </c>
      <c r="H23" s="315">
        <f>H11*'Urban_degree of utilization'!$Y$39*H15</f>
        <v>246925767.0598318</v>
      </c>
      <c r="I23" s="315">
        <f>I11*'Urban_degree of utilization'!$P$39*I15</f>
        <v>365280863.80893755</v>
      </c>
      <c r="J23" s="315">
        <f>J11*'Urban_degree of utilization'!$P$39*J15</f>
        <v>370982795.37184232</v>
      </c>
      <c r="K23" s="315">
        <f>K11*'Urban_degree of utilization'!$P$39*K15</f>
        <v>376684726.93474716</v>
      </c>
      <c r="L23" s="315">
        <f>L11*'Urban_degree of utilization'!$P$39*L15</f>
        <v>382386658.49765193</v>
      </c>
      <c r="M23" s="315">
        <f>M11*'Urban_degree of utilization'!$P$39*M15</f>
        <v>388088590.06055677</v>
      </c>
      <c r="N23" s="315">
        <f>N11*'Urban_degree of utilization'!$P$39*N15</f>
        <v>393879527.17171019</v>
      </c>
      <c r="O23" s="315">
        <f>O11*'Urban_degree of utilization'!$P$39*O15</f>
        <v>399759469.83111233</v>
      </c>
      <c r="P23" s="315">
        <f>P11*'Urban_degree of utilization'!$P$39*P15</f>
        <v>405728418.03876305</v>
      </c>
      <c r="Q23" s="489"/>
      <c r="R23" s="63"/>
      <c r="S23" s="63"/>
    </row>
    <row r="24" spans="1:19" s="49" customFormat="1" x14ac:dyDescent="0.3">
      <c r="A24" s="46"/>
      <c r="B24" s="85"/>
      <c r="C24" s="317"/>
      <c r="D24" s="85"/>
      <c r="E24" s="86"/>
      <c r="F24" s="86"/>
      <c r="G24" s="86"/>
      <c r="H24" s="86"/>
      <c r="I24" s="86"/>
      <c r="J24" s="86"/>
      <c r="N24" s="63"/>
      <c r="O24" s="63"/>
      <c r="P24" s="63"/>
      <c r="Q24" s="63"/>
      <c r="R24" s="63"/>
      <c r="S24" s="63"/>
    </row>
    <row r="25" spans="1:19" s="49" customFormat="1" x14ac:dyDescent="0.3">
      <c r="A25" s="46"/>
      <c r="B25" s="85"/>
      <c r="C25" s="85"/>
      <c r="D25" s="85"/>
      <c r="E25" s="87"/>
      <c r="F25" s="87"/>
      <c r="G25" s="87"/>
      <c r="H25" s="87"/>
      <c r="I25" s="87"/>
      <c r="J25" s="87"/>
      <c r="N25" s="63"/>
      <c r="O25" s="63"/>
      <c r="P25" s="63"/>
      <c r="Q25" s="63"/>
      <c r="R25" s="63"/>
      <c r="S25" s="63"/>
    </row>
    <row r="26" spans="1:19" ht="18" x14ac:dyDescent="0.3">
      <c r="A26" s="505" t="s">
        <v>189</v>
      </c>
      <c r="B26" s="59" t="s">
        <v>56</v>
      </c>
      <c r="C26" s="60">
        <v>2005</v>
      </c>
      <c r="D26" s="60">
        <v>2006</v>
      </c>
      <c r="E26" s="60">
        <v>2007</v>
      </c>
      <c r="F26" s="60">
        <v>2008</v>
      </c>
      <c r="G26" s="60">
        <v>2009</v>
      </c>
      <c r="H26" s="60">
        <v>2010</v>
      </c>
      <c r="I26" s="60">
        <v>2011</v>
      </c>
      <c r="J26" s="60">
        <v>2012</v>
      </c>
      <c r="K26" s="60">
        <v>2013</v>
      </c>
      <c r="L26" s="60">
        <v>2014</v>
      </c>
      <c r="M26" s="60">
        <v>2015</v>
      </c>
      <c r="N26" s="60">
        <v>2016</v>
      </c>
      <c r="O26" s="60">
        <v>2017</v>
      </c>
      <c r="P26" s="61">
        <v>2018</v>
      </c>
      <c r="Q26" s="63"/>
      <c r="R26" s="63"/>
      <c r="S26" s="63"/>
    </row>
    <row r="27" spans="1:19" s="49" customFormat="1" x14ac:dyDescent="0.3">
      <c r="A27" s="88"/>
      <c r="B27" s="84"/>
      <c r="C27" s="315">
        <f>C11*C19*(1-'Urban_degree of utilization'!$Y$39)</f>
        <v>796090521.17081642</v>
      </c>
      <c r="D27" s="315">
        <f>D11*D19*(1-'Urban_degree of utilization'!$Y$39)</f>
        <v>807786957.97893</v>
      </c>
      <c r="E27" s="315">
        <f>E11*E19*(1-'Urban_degree of utilization'!$Y$39)</f>
        <v>819483394.78704357</v>
      </c>
      <c r="F27" s="315">
        <f>F11*F19*(1-'Urban_degree of utilization'!$Y$39)</f>
        <v>831179831.59515715</v>
      </c>
      <c r="G27" s="315">
        <f>G11*G19*(1-'Urban_degree of utilization'!$Y$39)</f>
        <v>842876268.40327048</v>
      </c>
      <c r="H27" s="315">
        <f>H11*H19*(1-'Urban_degree of utilization'!$Y$39)</f>
        <v>854572705.21138406</v>
      </c>
      <c r="I27" s="315">
        <f>I11*I19*(1-'Urban_degree of utilization'!$P$39)</f>
        <v>774288779.92784989</v>
      </c>
      <c r="J27" s="315">
        <f>J11*J19*(1-'Urban_degree of utilization'!$P$39)</f>
        <v>786375210.04367149</v>
      </c>
      <c r="K27" s="315">
        <f>K11*K19*(1-'Urban_degree of utilization'!$P$39)</f>
        <v>798461640.15949321</v>
      </c>
      <c r="L27" s="315">
        <f>L11*L19*(1-'Urban_degree of utilization'!$P$39)</f>
        <v>810548070.27531469</v>
      </c>
      <c r="M27" s="315">
        <f>M11*M19*(1-'Urban_degree of utilization'!$P$39)</f>
        <v>822634500.39113629</v>
      </c>
      <c r="N27" s="315">
        <f>N11*N19*(1-'Urban_degree of utilization'!$P$39)</f>
        <v>834909596.28222358</v>
      </c>
      <c r="O27" s="315">
        <f>O11*O19*(1-'Urban_degree of utilization'!$P$39)</f>
        <v>847373357.94857669</v>
      </c>
      <c r="P27" s="315">
        <f>P11*P19*(1-'Urban_degree of utilization'!$P$39)</f>
        <v>860025785.39019537</v>
      </c>
      <c r="Q27" s="489"/>
      <c r="R27" s="63"/>
      <c r="S27" s="63"/>
    </row>
    <row r="28" spans="1:19" s="49" customFormat="1" x14ac:dyDescent="0.3">
      <c r="A28" s="89"/>
      <c r="B28" s="90"/>
      <c r="C28" s="317"/>
      <c r="D28" s="90"/>
      <c r="E28" s="86"/>
      <c r="F28" s="86"/>
      <c r="G28" s="86"/>
      <c r="H28" s="86"/>
      <c r="I28" s="86"/>
      <c r="J28" s="86"/>
      <c r="N28" s="63"/>
      <c r="O28" s="63"/>
      <c r="P28" s="63"/>
      <c r="Q28" s="63"/>
      <c r="R28" s="63"/>
      <c r="S28" s="63"/>
    </row>
    <row r="29" spans="1:19" s="49" customFormat="1" x14ac:dyDescent="0.3">
      <c r="A29" s="89"/>
      <c r="B29" s="90"/>
      <c r="C29" s="90"/>
      <c r="D29" s="90"/>
      <c r="E29" s="51"/>
      <c r="F29" s="51"/>
      <c r="G29" s="51"/>
      <c r="H29" s="51"/>
      <c r="I29" s="51"/>
      <c r="J29" s="51"/>
      <c r="O29" s="137"/>
    </row>
    <row r="30" spans="1:19" s="49" customFormat="1" ht="15.75" customHeight="1" x14ac:dyDescent="0.3">
      <c r="A30" s="505" t="s">
        <v>102</v>
      </c>
      <c r="B30" s="506"/>
      <c r="C30" s="89"/>
      <c r="D30" s="89"/>
      <c r="E30" s="91"/>
      <c r="F30" s="91"/>
      <c r="G30" s="91"/>
      <c r="H30" s="91"/>
      <c r="I30" s="91"/>
      <c r="J30" s="91"/>
      <c r="L30" s="63"/>
      <c r="M30" s="63"/>
      <c r="N30" s="63"/>
      <c r="O30" s="63"/>
      <c r="P30" s="63"/>
      <c r="Q30" s="63"/>
      <c r="R30" s="63"/>
      <c r="S30" s="63"/>
    </row>
    <row r="31" spans="1:19" s="49" customFormat="1" ht="15.75" customHeight="1" x14ac:dyDescent="0.3">
      <c r="A31" s="92">
        <v>0.6</v>
      </c>
      <c r="B31" s="93" t="s">
        <v>12</v>
      </c>
      <c r="C31" s="50"/>
      <c r="D31" s="50"/>
      <c r="E31" s="51"/>
      <c r="F31" s="48"/>
      <c r="G31" s="48"/>
      <c r="H31" s="48"/>
      <c r="I31" s="48"/>
      <c r="J31" s="48"/>
      <c r="L31" s="63"/>
      <c r="M31" s="63"/>
      <c r="N31" s="63"/>
      <c r="O31" s="63"/>
      <c r="P31" s="63"/>
      <c r="Q31" s="63"/>
      <c r="R31" s="63"/>
      <c r="S31" s="63"/>
    </row>
    <row r="32" spans="1:19" s="49" customFormat="1" ht="15.75" customHeight="1" x14ac:dyDescent="0.3">
      <c r="A32" s="89"/>
      <c r="B32" s="89"/>
      <c r="C32" s="89"/>
      <c r="D32" s="89"/>
      <c r="E32" s="51"/>
      <c r="F32" s="51"/>
      <c r="G32" s="51"/>
      <c r="H32" s="51"/>
      <c r="I32" s="51"/>
      <c r="J32" s="51"/>
      <c r="L32" s="63"/>
      <c r="M32" s="63"/>
      <c r="N32" s="63"/>
      <c r="O32" s="63"/>
      <c r="P32" s="63"/>
      <c r="Q32" s="63"/>
      <c r="R32" s="63"/>
      <c r="S32" s="63"/>
    </row>
    <row r="33" spans="1:26" s="49" customFormat="1" ht="29.25" customHeight="1" x14ac:dyDescent="0.3">
      <c r="A33" s="671" t="s">
        <v>18</v>
      </c>
      <c r="B33" s="672"/>
      <c r="C33" s="89"/>
      <c r="D33" s="89"/>
      <c r="E33" s="51"/>
      <c r="F33" s="51"/>
      <c r="G33" s="51"/>
      <c r="H33" s="51"/>
      <c r="I33" s="51"/>
      <c r="J33" s="51"/>
      <c r="L33" s="63"/>
      <c r="M33" s="63"/>
      <c r="N33" s="63"/>
      <c r="O33" s="63"/>
      <c r="P33" s="63"/>
      <c r="Q33" s="63"/>
      <c r="R33" s="63"/>
      <c r="S33" s="63"/>
    </row>
    <row r="34" spans="1:26" s="49" customFormat="1" x14ac:dyDescent="0.3">
      <c r="A34" s="94">
        <v>0</v>
      </c>
      <c r="B34" s="95" t="s">
        <v>17</v>
      </c>
      <c r="C34" s="90"/>
      <c r="D34" s="96"/>
      <c r="E34" s="51"/>
      <c r="F34" s="51"/>
      <c r="G34" s="51"/>
      <c r="H34" s="51"/>
      <c r="I34" s="51"/>
      <c r="J34" s="51"/>
      <c r="L34" s="63"/>
      <c r="M34" s="63"/>
      <c r="N34" s="63"/>
      <c r="O34" s="63"/>
      <c r="P34" s="63"/>
      <c r="Q34" s="63"/>
      <c r="R34" s="63"/>
      <c r="S34" s="63"/>
    </row>
    <row r="35" spans="1:26" s="49" customFormat="1" ht="16.2" thickBot="1" x14ac:dyDescent="0.35">
      <c r="A35" s="97"/>
      <c r="B35" s="89"/>
      <c r="C35" s="89"/>
      <c r="D35" s="89"/>
      <c r="E35" s="51"/>
      <c r="F35" s="51"/>
      <c r="G35" s="51"/>
      <c r="H35" s="51"/>
      <c r="I35" s="51"/>
      <c r="J35" s="51"/>
    </row>
    <row r="36" spans="1:26" s="49" customFormat="1" x14ac:dyDescent="0.3">
      <c r="A36" s="515" t="s">
        <v>10</v>
      </c>
      <c r="B36" s="99"/>
      <c r="C36" s="90"/>
      <c r="D36" s="90"/>
      <c r="E36" s="51"/>
      <c r="F36" s="51"/>
      <c r="G36" s="51"/>
      <c r="H36" s="51"/>
      <c r="I36" s="51"/>
      <c r="J36" s="51"/>
    </row>
    <row r="37" spans="1:26" s="49" customFormat="1" x14ac:dyDescent="0.3">
      <c r="A37" s="100" t="s">
        <v>2</v>
      </c>
      <c r="B37" s="101" t="s">
        <v>11</v>
      </c>
      <c r="C37" s="89"/>
      <c r="D37" s="89"/>
      <c r="E37" s="51"/>
      <c r="F37" s="51"/>
      <c r="G37" s="51"/>
      <c r="H37" s="51"/>
      <c r="I37" s="51"/>
      <c r="J37" s="51"/>
    </row>
    <row r="38" spans="1:26" s="49" customFormat="1" x14ac:dyDescent="0.3">
      <c r="A38" s="52" t="s">
        <v>3</v>
      </c>
      <c r="B38" s="102">
        <v>0.8</v>
      </c>
      <c r="C38" s="103"/>
      <c r="D38" s="103"/>
      <c r="E38" s="51"/>
      <c r="F38" s="51"/>
      <c r="G38" s="51"/>
      <c r="H38" s="51"/>
      <c r="I38" s="51"/>
      <c r="J38" s="51"/>
    </row>
    <row r="39" spans="1:26" s="49" customFormat="1" ht="46.8" x14ac:dyDescent="0.3">
      <c r="A39" s="52" t="s">
        <v>4</v>
      </c>
      <c r="B39" s="104">
        <v>0.3</v>
      </c>
      <c r="C39" s="103"/>
      <c r="D39" s="103"/>
      <c r="E39" s="51"/>
      <c r="F39" s="51"/>
      <c r="G39" s="51"/>
      <c r="H39" s="51"/>
      <c r="I39" s="51"/>
      <c r="J39" s="51"/>
    </row>
    <row r="40" spans="1:26" s="49" customFormat="1" ht="31.2" x14ac:dyDescent="0.3">
      <c r="A40" s="52" t="s">
        <v>96</v>
      </c>
      <c r="B40" s="104">
        <v>0</v>
      </c>
      <c r="C40" s="103"/>
      <c r="D40" s="103"/>
      <c r="E40" s="51"/>
      <c r="F40" s="51"/>
      <c r="G40" s="51"/>
      <c r="H40" s="51"/>
      <c r="I40" s="51"/>
      <c r="J40" s="51"/>
    </row>
    <row r="41" spans="1:26" s="49" customFormat="1" x14ac:dyDescent="0.3">
      <c r="A41" s="52" t="s">
        <v>5</v>
      </c>
      <c r="B41" s="102">
        <v>0.5</v>
      </c>
      <c r="C41" s="103"/>
      <c r="D41" s="103"/>
      <c r="E41" s="51"/>
      <c r="F41" s="51"/>
      <c r="G41" s="51"/>
      <c r="H41" s="51"/>
      <c r="I41" s="51"/>
      <c r="J41" s="51"/>
    </row>
    <row r="42" spans="1:26" s="49" customFormat="1" x14ac:dyDescent="0.3">
      <c r="A42" s="52" t="s">
        <v>6</v>
      </c>
      <c r="B42" s="102">
        <v>0.1</v>
      </c>
      <c r="C42" s="103"/>
      <c r="D42" s="103"/>
      <c r="E42" s="51"/>
      <c r="F42" s="51"/>
      <c r="G42" s="51"/>
      <c r="H42" s="51"/>
      <c r="I42" s="51"/>
      <c r="J42" s="51"/>
    </row>
    <row r="43" spans="1:26" s="49" customFormat="1" x14ac:dyDescent="0.3">
      <c r="A43" s="52" t="s">
        <v>7</v>
      </c>
      <c r="B43" s="102">
        <v>0</v>
      </c>
      <c r="C43" s="103"/>
      <c r="D43" s="103"/>
      <c r="E43" s="51"/>
      <c r="F43" s="51"/>
      <c r="G43" s="51"/>
      <c r="H43" s="51"/>
      <c r="I43" s="51"/>
      <c r="J43" s="51"/>
    </row>
    <row r="44" spans="1:26" s="49" customFormat="1" x14ac:dyDescent="0.3">
      <c r="A44" s="52" t="s">
        <v>8</v>
      </c>
      <c r="B44" s="102">
        <v>0.5</v>
      </c>
      <c r="C44" s="103"/>
      <c r="D44" s="103"/>
      <c r="E44" s="51"/>
      <c r="F44" s="51"/>
      <c r="G44" s="51"/>
      <c r="H44" s="51"/>
      <c r="I44" s="51"/>
      <c r="J44" s="51"/>
    </row>
    <row r="45" spans="1:26" s="49" customFormat="1" ht="31.2" x14ac:dyDescent="0.3">
      <c r="A45" s="53" t="s">
        <v>99</v>
      </c>
      <c r="B45" s="105">
        <v>0.5</v>
      </c>
      <c r="C45" s="103"/>
      <c r="D45" s="103"/>
      <c r="E45" s="51"/>
      <c r="F45" s="51"/>
      <c r="G45" s="51"/>
      <c r="H45" s="51"/>
      <c r="I45" s="51"/>
      <c r="J45" s="51"/>
    </row>
    <row r="46" spans="1:26" s="49" customFormat="1" ht="47.4" thickBot="1" x14ac:dyDescent="0.35">
      <c r="A46" s="54" t="s">
        <v>9</v>
      </c>
      <c r="B46" s="106">
        <v>0.1</v>
      </c>
      <c r="C46" s="103"/>
      <c r="D46" s="103"/>
      <c r="E46" s="51"/>
      <c r="F46" s="51"/>
      <c r="G46" s="51"/>
      <c r="H46" s="51"/>
      <c r="I46" s="51"/>
      <c r="J46" s="51"/>
    </row>
    <row r="47" spans="1:26" s="49" customFormat="1" ht="16.2" thickBot="1" x14ac:dyDescent="0.35">
      <c r="A47" s="107"/>
      <c r="B47" s="108"/>
      <c r="C47" s="108"/>
      <c r="D47" s="108"/>
      <c r="E47" s="108"/>
      <c r="F47" s="108"/>
      <c r="G47" s="51"/>
      <c r="H47" s="51"/>
      <c r="I47" s="51"/>
      <c r="J47" s="51"/>
      <c r="K47" s="51"/>
      <c r="L47" s="51"/>
    </row>
    <row r="48" spans="1:26" s="49" customFormat="1" ht="45.75" customHeight="1" thickBot="1" x14ac:dyDescent="0.35">
      <c r="A48" s="673" t="s">
        <v>275</v>
      </c>
      <c r="B48" s="674"/>
      <c r="C48" s="674"/>
      <c r="D48" s="675"/>
      <c r="E48" s="125"/>
      <c r="F48" s="125"/>
      <c r="G48" s="125"/>
      <c r="H48" s="125"/>
      <c r="I48" s="51"/>
      <c r="J48" s="51"/>
      <c r="K48" s="51"/>
      <c r="L48" s="51"/>
      <c r="N48" s="51"/>
      <c r="O48" s="51"/>
      <c r="P48" s="51"/>
      <c r="Q48" s="51"/>
      <c r="R48" s="51"/>
      <c r="S48" s="51"/>
      <c r="T48" s="51"/>
      <c r="U48" s="51"/>
      <c r="V48" s="51"/>
      <c r="W48" s="51"/>
      <c r="X48" s="51"/>
      <c r="Y48" s="51"/>
      <c r="Z48" s="51"/>
    </row>
    <row r="49" spans="1:26" s="49" customFormat="1" ht="62.4" x14ac:dyDescent="0.3">
      <c r="A49" s="126" t="s">
        <v>57</v>
      </c>
      <c r="B49" s="127" t="s">
        <v>61</v>
      </c>
      <c r="C49" s="502" t="s">
        <v>174</v>
      </c>
      <c r="D49" s="148" t="s">
        <v>175</v>
      </c>
      <c r="F49" s="51"/>
      <c r="G49" s="51"/>
      <c r="H49" s="51"/>
      <c r="I49" s="51"/>
      <c r="J49" s="51"/>
      <c r="K49" s="51"/>
      <c r="L49" s="51"/>
      <c r="N49" s="51"/>
      <c r="O49" s="51"/>
      <c r="P49" s="51"/>
      <c r="Q49" s="51"/>
      <c r="R49" s="51"/>
      <c r="S49" s="51"/>
      <c r="T49" s="51"/>
      <c r="U49" s="51"/>
      <c r="V49" s="51"/>
      <c r="W49" s="51"/>
      <c r="X49" s="51"/>
      <c r="Y49" s="51"/>
      <c r="Z49" s="51"/>
    </row>
    <row r="50" spans="1:26" s="49" customFormat="1" x14ac:dyDescent="0.3">
      <c r="A50" s="676" t="s">
        <v>173</v>
      </c>
      <c r="B50" s="110" t="s">
        <v>58</v>
      </c>
      <c r="C50" s="318">
        <f>'Urban_degree of utilization'!$Z$39</f>
        <v>0.2597063253012048</v>
      </c>
      <c r="D50" s="319">
        <f>'Urban_degree of utilization'!$S$39</f>
        <v>0.379</v>
      </c>
      <c r="F50" s="51"/>
      <c r="G50" s="51"/>
      <c r="H50" s="51"/>
      <c r="I50" s="51"/>
      <c r="J50" s="51"/>
      <c r="K50" s="51"/>
      <c r="L50" s="51"/>
      <c r="N50" s="51"/>
      <c r="O50" s="51"/>
      <c r="P50" s="51"/>
      <c r="Q50" s="51"/>
      <c r="R50" s="51"/>
      <c r="S50" s="51"/>
      <c r="T50" s="51"/>
      <c r="U50" s="51"/>
      <c r="V50" s="51"/>
      <c r="W50" s="51"/>
      <c r="X50" s="51"/>
      <c r="Y50" s="51"/>
      <c r="Z50" s="51"/>
    </row>
    <row r="51" spans="1:26" s="49" customFormat="1" x14ac:dyDescent="0.3">
      <c r="A51" s="676"/>
      <c r="B51" s="110" t="s">
        <v>59</v>
      </c>
      <c r="C51" s="318">
        <f>'Urban_degree of utilization'!$AB$39</f>
        <v>0.112</v>
      </c>
      <c r="D51" s="319">
        <f>'Urban_degree of utilization'!$Q$39</f>
        <v>6.9000000000000006E-2</v>
      </c>
      <c r="F51" s="51"/>
      <c r="G51" s="51"/>
      <c r="H51" s="51"/>
      <c r="I51" s="51"/>
      <c r="J51" s="51"/>
      <c r="K51" s="51"/>
      <c r="L51" s="51"/>
      <c r="N51" s="51"/>
      <c r="O51" s="51"/>
      <c r="P51" s="51"/>
      <c r="Q51" s="51"/>
      <c r="R51" s="51"/>
      <c r="S51" s="51"/>
      <c r="T51" s="51"/>
      <c r="U51" s="51"/>
      <c r="V51" s="51"/>
      <c r="W51" s="51"/>
      <c r="X51" s="51"/>
      <c r="Y51" s="51"/>
      <c r="Z51" s="51"/>
    </row>
    <row r="52" spans="1:26" s="49" customFormat="1" x14ac:dyDescent="0.3">
      <c r="A52" s="676"/>
      <c r="B52" s="110" t="s">
        <v>98</v>
      </c>
      <c r="C52" s="318">
        <f>'Urban_degree of utilization'!$AD$39</f>
        <v>0.12379838709677418</v>
      </c>
      <c r="D52" s="319">
        <f>'Urban_degree of utilization'!$R$39</f>
        <v>8.5999999999999993E-2</v>
      </c>
      <c r="F52" s="51"/>
      <c r="G52" s="51"/>
      <c r="H52" s="51"/>
      <c r="I52" s="51"/>
      <c r="J52" s="51"/>
      <c r="K52" s="51"/>
      <c r="L52" s="51"/>
      <c r="N52" s="51"/>
      <c r="O52" s="51"/>
      <c r="P52" s="51"/>
      <c r="Q52" s="51"/>
      <c r="R52" s="51"/>
      <c r="S52" s="51"/>
      <c r="T52" s="51"/>
      <c r="U52" s="51"/>
      <c r="V52" s="51"/>
      <c r="W52" s="51"/>
      <c r="X52" s="51"/>
      <c r="Y52" s="51"/>
      <c r="Z52" s="51"/>
    </row>
    <row r="53" spans="1:26" s="49" customFormat="1" x14ac:dyDescent="0.3">
      <c r="A53" s="676"/>
      <c r="B53" s="110" t="s">
        <v>60</v>
      </c>
      <c r="C53" s="318">
        <f>'Urban_degree of utilization'!$Y$39</f>
        <v>0.18775602409638556</v>
      </c>
      <c r="D53" s="319">
        <f>'Urban_degree of utilization'!$P$39</f>
        <v>0.27400000000000002</v>
      </c>
      <c r="F53" s="51"/>
      <c r="G53" s="51"/>
      <c r="H53" s="51"/>
      <c r="I53" s="51"/>
      <c r="J53" s="51"/>
      <c r="K53" s="51"/>
      <c r="L53" s="51"/>
      <c r="N53" s="51"/>
      <c r="O53" s="51"/>
      <c r="P53" s="51"/>
      <c r="Q53" s="51"/>
      <c r="R53" s="51"/>
      <c r="S53" s="51"/>
      <c r="T53" s="51"/>
      <c r="U53" s="51"/>
      <c r="V53" s="51"/>
      <c r="W53" s="51"/>
      <c r="X53" s="51"/>
      <c r="Y53" s="51"/>
      <c r="Z53" s="51"/>
    </row>
    <row r="54" spans="1:26" s="49" customFormat="1" ht="15.75" customHeight="1" thickBot="1" x14ac:dyDescent="0.35">
      <c r="A54" s="677"/>
      <c r="B54" s="149" t="s">
        <v>134</v>
      </c>
      <c r="C54" s="320">
        <f>'Urban_degree of utilization'!$AF$39</f>
        <v>0.31673926350563542</v>
      </c>
      <c r="D54" s="321">
        <f>'Urban_degree of utilization'!$T$39</f>
        <v>0.19200000000000006</v>
      </c>
      <c r="F54" s="51"/>
      <c r="G54" s="51"/>
      <c r="H54" s="51"/>
      <c r="I54" s="51"/>
      <c r="J54" s="51"/>
      <c r="K54" s="51"/>
      <c r="L54" s="51"/>
      <c r="N54" s="51"/>
      <c r="O54" s="51"/>
      <c r="P54" s="51"/>
      <c r="Q54" s="51"/>
      <c r="R54" s="51"/>
      <c r="S54" s="51"/>
      <c r="T54" s="51"/>
      <c r="U54" s="51"/>
      <c r="V54" s="51"/>
      <c r="W54" s="51"/>
      <c r="X54" s="51"/>
      <c r="Y54" s="51"/>
      <c r="Z54" s="51"/>
    </row>
    <row r="55" spans="1:26" s="49" customFormat="1" x14ac:dyDescent="0.3">
      <c r="A55" s="507"/>
      <c r="B55" s="110"/>
      <c r="C55" s="132"/>
      <c r="F55" s="51"/>
      <c r="G55" s="51"/>
      <c r="H55" s="51"/>
      <c r="I55" s="51"/>
      <c r="J55" s="51"/>
      <c r="K55" s="51"/>
      <c r="L55" s="51"/>
      <c r="N55" s="51"/>
      <c r="O55" s="51"/>
      <c r="P55" s="51"/>
      <c r="Q55" s="51"/>
      <c r="R55" s="51"/>
      <c r="S55" s="51"/>
      <c r="T55" s="51"/>
      <c r="U55" s="51"/>
      <c r="V55" s="51"/>
      <c r="W55" s="51"/>
      <c r="X55" s="51"/>
      <c r="Y55" s="51"/>
      <c r="Z55" s="51"/>
    </row>
    <row r="56" spans="1:26" s="49" customFormat="1" ht="16.2" thickBot="1" x14ac:dyDescent="0.35">
      <c r="A56" s="110"/>
      <c r="B56" s="132"/>
      <c r="D56" s="134"/>
      <c r="F56" s="110"/>
      <c r="G56" s="111"/>
      <c r="H56" s="112"/>
      <c r="I56" s="51"/>
      <c r="J56" s="51"/>
      <c r="K56" s="51"/>
      <c r="L56" s="51"/>
    </row>
    <row r="57" spans="1:26" s="49" customFormat="1" ht="48" customHeight="1" x14ac:dyDescent="0.3">
      <c r="A57" s="143" t="s">
        <v>276</v>
      </c>
      <c r="B57" s="502" t="s">
        <v>107</v>
      </c>
      <c r="C57" s="144" t="s">
        <v>108</v>
      </c>
      <c r="D57" s="134"/>
      <c r="F57" s="110"/>
      <c r="G57" s="111"/>
      <c r="H57" s="112"/>
      <c r="I57" s="51"/>
      <c r="J57" s="51"/>
      <c r="K57" s="51"/>
      <c r="L57" s="51"/>
    </row>
    <row r="58" spans="1:26" s="49" customFormat="1" ht="16.2" thickBot="1" x14ac:dyDescent="0.35">
      <c r="A58" s="142" t="s">
        <v>109</v>
      </c>
      <c r="B58" s="322">
        <f>Population!$E$35</f>
        <v>0.44040860447973013</v>
      </c>
      <c r="C58" s="323">
        <f>Population!$C$35</f>
        <v>0.48397612486612407</v>
      </c>
      <c r="D58" s="134"/>
      <c r="F58" s="110"/>
      <c r="G58" s="111"/>
      <c r="H58" s="112"/>
      <c r="I58" s="51"/>
      <c r="J58" s="51"/>
      <c r="K58" s="51"/>
      <c r="L58" s="51"/>
    </row>
    <row r="59" spans="1:26" s="49" customFormat="1" x14ac:dyDescent="0.3">
      <c r="A59" s="133"/>
      <c r="B59" s="133"/>
      <c r="C59" s="133"/>
      <c r="E59" s="110"/>
      <c r="F59" s="111"/>
      <c r="G59" s="112"/>
      <c r="H59" s="51"/>
      <c r="I59" s="51"/>
      <c r="J59" s="51"/>
      <c r="K59" s="51"/>
    </row>
    <row r="60" spans="1:26" s="49" customFormat="1" ht="16.2" thickBot="1" x14ac:dyDescent="0.35">
      <c r="A60" s="109"/>
      <c r="B60" s="133"/>
      <c r="C60" s="133"/>
      <c r="D60" s="133"/>
      <c r="E60" s="133"/>
      <c r="F60" s="133"/>
      <c r="G60" s="133"/>
      <c r="H60" s="133"/>
      <c r="I60" s="133"/>
      <c r="J60" s="133"/>
      <c r="K60" s="133"/>
      <c r="L60" s="133"/>
      <c r="M60" s="133"/>
      <c r="N60" s="133"/>
      <c r="O60" s="133"/>
      <c r="P60" s="133"/>
      <c r="Q60" s="133"/>
      <c r="R60" s="133"/>
      <c r="S60" s="133"/>
      <c r="U60" s="482"/>
      <c r="V60" s="482"/>
      <c r="W60" s="482"/>
    </row>
    <row r="61" spans="1:26" s="49" customFormat="1" ht="16.2" thickBot="1" x14ac:dyDescent="0.35">
      <c r="A61" s="678" t="s">
        <v>65</v>
      </c>
      <c r="B61" s="679"/>
      <c r="C61" s="508"/>
      <c r="D61" s="508"/>
      <c r="E61" s="508"/>
      <c r="F61" s="396"/>
      <c r="G61" s="396"/>
      <c r="H61" s="397"/>
      <c r="I61" s="396"/>
      <c r="J61" s="396"/>
      <c r="K61" s="396"/>
      <c r="L61" s="396"/>
      <c r="M61" s="397"/>
      <c r="N61" s="397"/>
      <c r="O61" s="398"/>
      <c r="P61" s="398"/>
      <c r="Q61" s="398"/>
      <c r="R61" s="398"/>
      <c r="S61" s="397"/>
      <c r="T61" s="475"/>
      <c r="U61" s="483"/>
      <c r="V61" s="483"/>
      <c r="W61" s="484"/>
    </row>
    <row r="62" spans="1:26" s="49" customFormat="1" ht="108" customHeight="1" x14ac:dyDescent="0.3">
      <c r="A62" s="680" t="s">
        <v>13</v>
      </c>
      <c r="B62" s="669" t="s">
        <v>110</v>
      </c>
      <c r="C62" s="669" t="s">
        <v>111</v>
      </c>
      <c r="D62" s="669" t="s">
        <v>14</v>
      </c>
      <c r="E62" s="657" t="s">
        <v>104</v>
      </c>
      <c r="F62" s="658"/>
      <c r="G62" s="669" t="s">
        <v>178</v>
      </c>
      <c r="H62" s="669"/>
      <c r="I62" s="669" t="s">
        <v>103</v>
      </c>
      <c r="J62" s="650" t="s">
        <v>62</v>
      </c>
      <c r="K62" s="651"/>
      <c r="L62" s="651"/>
      <c r="M62" s="651"/>
      <c r="N62" s="651"/>
      <c r="O62" s="651"/>
      <c r="P62" s="651"/>
      <c r="Q62" s="651"/>
      <c r="R62" s="651"/>
      <c r="S62" s="651"/>
      <c r="T62" s="651"/>
      <c r="U62" s="651"/>
      <c r="V62" s="651"/>
      <c r="W62" s="652"/>
    </row>
    <row r="63" spans="1:26" s="49" customFormat="1" x14ac:dyDescent="0.3">
      <c r="A63" s="668"/>
      <c r="B63" s="656"/>
      <c r="C63" s="656"/>
      <c r="D63" s="656"/>
      <c r="E63" s="659"/>
      <c r="F63" s="660"/>
      <c r="G63" s="656"/>
      <c r="H63" s="656"/>
      <c r="I63" s="656"/>
      <c r="J63" s="501">
        <v>2005</v>
      </c>
      <c r="K63" s="501">
        <v>2006</v>
      </c>
      <c r="L63" s="501">
        <v>2007</v>
      </c>
      <c r="M63" s="501">
        <v>2008</v>
      </c>
      <c r="N63" s="501">
        <v>2009</v>
      </c>
      <c r="O63" s="501">
        <v>2010</v>
      </c>
      <c r="P63" s="501">
        <v>2011</v>
      </c>
      <c r="Q63" s="501">
        <v>2012</v>
      </c>
      <c r="R63" s="501">
        <v>2013</v>
      </c>
      <c r="S63" s="501">
        <v>2014</v>
      </c>
      <c r="T63" s="513">
        <v>2015</v>
      </c>
      <c r="U63" s="513">
        <v>2016</v>
      </c>
      <c r="V63" s="513">
        <v>2017</v>
      </c>
      <c r="W63" s="452">
        <v>2018</v>
      </c>
    </row>
    <row r="64" spans="1:26" s="45" customFormat="1" x14ac:dyDescent="0.3">
      <c r="A64" s="663" t="s">
        <v>109</v>
      </c>
      <c r="B64" s="661">
        <f>B58</f>
        <v>0.44040860447973013</v>
      </c>
      <c r="C64" s="666">
        <f>C58</f>
        <v>0.48397612486612407</v>
      </c>
      <c r="D64" s="153" t="s">
        <v>15</v>
      </c>
      <c r="E64" s="661">
        <f>C50</f>
        <v>0.2597063253012048</v>
      </c>
      <c r="F64" s="661"/>
      <c r="G64" s="670">
        <f>D50</f>
        <v>0.379</v>
      </c>
      <c r="H64" s="670"/>
      <c r="I64" s="154">
        <f>B44*A31</f>
        <v>0.3</v>
      </c>
      <c r="J64" s="155">
        <f t="shared" ref="J64:O64" si="2">($B$64*$E64*$I64)*(C27-$A$34)</f>
        <v>27316309.851029295</v>
      </c>
      <c r="K64" s="155">
        <f t="shared" si="2"/>
        <v>27717650.507030975</v>
      </c>
      <c r="L64" s="155">
        <f t="shared" si="2"/>
        <v>28118991.163032655</v>
      </c>
      <c r="M64" s="155">
        <f t="shared" si="2"/>
        <v>28520331.819034334</v>
      </c>
      <c r="N64" s="155">
        <f t="shared" si="2"/>
        <v>28921672.475036006</v>
      </c>
      <c r="O64" s="155">
        <f t="shared" si="2"/>
        <v>29323013.131037686</v>
      </c>
      <c r="P64" s="155">
        <f>($C$64*$G64*$I64)*(I27-$A$34)</f>
        <v>42607629.104024149</v>
      </c>
      <c r="Q64" s="155">
        <f>($C$64*$G64*$I64)*(J27-$A$34)</f>
        <v>43272722.212585822</v>
      </c>
      <c r="R64" s="155">
        <f>($C$64*$G64*$I64)*(K27-$A$34)</f>
        <v>43937815.321147494</v>
      </c>
      <c r="S64" s="155">
        <f>($C$64*$G64*$I64)*(L27-$A$34)</f>
        <v>44602908.429709151</v>
      </c>
      <c r="T64" s="462">
        <f>($C$64*$G64*$I64)*(M27-$A$34)</f>
        <v>45268001.538270824</v>
      </c>
      <c r="U64" s="462">
        <f t="shared" ref="U64:W64" si="3">($C$64*$G64*$I64)*(N27-$A$34)</f>
        <v>45943476.563225351</v>
      </c>
      <c r="V64" s="462">
        <f t="shared" si="3"/>
        <v>46629333.504572757</v>
      </c>
      <c r="W64" s="156">
        <f t="shared" si="3"/>
        <v>47325572.362313017</v>
      </c>
    </row>
    <row r="65" spans="1:23" s="45" customFormat="1" x14ac:dyDescent="0.3">
      <c r="A65" s="663"/>
      <c r="B65" s="661"/>
      <c r="C65" s="666"/>
      <c r="D65" s="153" t="s">
        <v>16</v>
      </c>
      <c r="E65" s="662">
        <f t="shared" ref="E65:E66" si="4">C51</f>
        <v>0.112</v>
      </c>
      <c r="F65" s="662"/>
      <c r="G65" s="662">
        <f>D51</f>
        <v>6.9000000000000006E-2</v>
      </c>
      <c r="H65" s="662"/>
      <c r="I65" s="154">
        <f>B46*A31</f>
        <v>0.06</v>
      </c>
      <c r="J65" s="155">
        <f t="shared" ref="J65:O65" si="5">($B$64*$E$65*$I$65)*(C27-$A$34)</f>
        <v>2356066.3759475155</v>
      </c>
      <c r="K65" s="155">
        <f t="shared" si="5"/>
        <v>2390682.5166364689</v>
      </c>
      <c r="L65" s="155">
        <f t="shared" si="5"/>
        <v>2425298.6573254224</v>
      </c>
      <c r="M65" s="155">
        <f t="shared" si="5"/>
        <v>2459914.7980143758</v>
      </c>
      <c r="N65" s="155">
        <f t="shared" si="5"/>
        <v>2494530.9387033288</v>
      </c>
      <c r="O65" s="155">
        <f t="shared" si="5"/>
        <v>2529147.0793922823</v>
      </c>
      <c r="P65" s="155">
        <f>($C$64*$G$65*$I$65)*(I27-$A$34)</f>
        <v>1551412.3526003517</v>
      </c>
      <c r="Q65" s="155">
        <f>($C$64*$G$65*$I$65)*(J27-$A$34)</f>
        <v>1575629.4631495627</v>
      </c>
      <c r="R65" s="155">
        <f>($C$64*$G$65*$I$65)*(K27-$A$34)</f>
        <v>1599846.5736987742</v>
      </c>
      <c r="S65" s="155">
        <f>($C$64*$G$65*$I$65)*(L27-$A$34)</f>
        <v>1624063.684247985</v>
      </c>
      <c r="T65" s="462">
        <f>($C$64*$G$65*$I$65)*(M27-$A$34)</f>
        <v>1648280.7947971961</v>
      </c>
      <c r="U65" s="462">
        <f t="shared" ref="U65:W65" si="6">($C$64*$G$65*$I$65)*(N27-$A$34)</f>
        <v>1672875.9276319521</v>
      </c>
      <c r="V65" s="462">
        <f t="shared" si="6"/>
        <v>1697849.0827522534</v>
      </c>
      <c r="W65" s="156">
        <f t="shared" si="6"/>
        <v>1723200.2601580992</v>
      </c>
    </row>
    <row r="66" spans="1:23" s="45" customFormat="1" x14ac:dyDescent="0.3">
      <c r="A66" s="663"/>
      <c r="B66" s="661"/>
      <c r="C66" s="666"/>
      <c r="D66" s="153" t="s">
        <v>176</v>
      </c>
      <c r="E66" s="662">
        <f t="shared" si="4"/>
        <v>0.12379838709677418</v>
      </c>
      <c r="F66" s="662"/>
      <c r="G66" s="661">
        <f>D52</f>
        <v>8.5999999999999993E-2</v>
      </c>
      <c r="H66" s="661"/>
      <c r="I66" s="154">
        <f>B45*A31</f>
        <v>0.3</v>
      </c>
      <c r="J66" s="155">
        <f t="shared" ref="J66:O66" si="7">($B$64*$E$66*$I$66)*(C27-$A$34)</f>
        <v>13021304.340859126</v>
      </c>
      <c r="K66" s="155">
        <f t="shared" si="7"/>
        <v>13212617.840180889</v>
      </c>
      <c r="L66" s="155">
        <f t="shared" si="7"/>
        <v>13403931.339502649</v>
      </c>
      <c r="M66" s="155">
        <f t="shared" si="7"/>
        <v>13595244.83882441</v>
      </c>
      <c r="N66" s="155">
        <f t="shared" si="7"/>
        <v>13786558.338146169</v>
      </c>
      <c r="O66" s="155">
        <f t="shared" si="7"/>
        <v>13977871.837467929</v>
      </c>
      <c r="P66" s="155">
        <f>($C$64*$G$66*$I$66)*(I27-$A$34)</f>
        <v>9668221.9075094368</v>
      </c>
      <c r="Q66" s="155">
        <f>($C$64*$G$66*$I$66)*(J27-$A$34)</f>
        <v>9819140.1326711886</v>
      </c>
      <c r="R66" s="155">
        <f>($C$64*$G$66*$I$66)*(K27-$A$34)</f>
        <v>9970058.3578329403</v>
      </c>
      <c r="S66" s="155">
        <f>($C$64*$G$66*$I$66)*(L27-$A$34)</f>
        <v>10120976.582994688</v>
      </c>
      <c r="T66" s="462">
        <f>($C$64*$G$66*$I$66)*(M27-$A$34)</f>
        <v>10271894.808156438</v>
      </c>
      <c r="U66" s="462">
        <f t="shared" ref="U66:W66" si="8">($C$64*$G$66*$I$66)*(N27-$A$34)</f>
        <v>10425168.824373035</v>
      </c>
      <c r="V66" s="462">
        <f t="shared" si="8"/>
        <v>10580798.631644476</v>
      </c>
      <c r="W66" s="156">
        <f t="shared" si="8"/>
        <v>10738784.229970763</v>
      </c>
    </row>
    <row r="67" spans="1:23" s="45" customFormat="1" x14ac:dyDescent="0.3">
      <c r="A67" s="663"/>
      <c r="B67" s="661"/>
      <c r="C67" s="666"/>
      <c r="D67" s="153" t="s">
        <v>177</v>
      </c>
      <c r="E67" s="662">
        <f>C54</f>
        <v>0.31673926350563542</v>
      </c>
      <c r="F67" s="662"/>
      <c r="G67" s="661">
        <f>D54</f>
        <v>0.19200000000000006</v>
      </c>
      <c r="H67" s="661"/>
      <c r="I67" s="154">
        <f>B42*A31</f>
        <v>0.06</v>
      </c>
      <c r="J67" s="155">
        <f t="shared" ref="J67:O67" si="9">($B$64*$E$67*$I$67)*(C27-$A$34)</f>
        <v>6663024.3632857827</v>
      </c>
      <c r="K67" s="155">
        <f t="shared" si="9"/>
        <v>6760919.8178145913</v>
      </c>
      <c r="L67" s="155">
        <f t="shared" si="9"/>
        <v>6858815.2723433999</v>
      </c>
      <c r="M67" s="155">
        <f t="shared" si="9"/>
        <v>6956710.7268722085</v>
      </c>
      <c r="N67" s="155">
        <f t="shared" si="9"/>
        <v>7054606.1814010153</v>
      </c>
      <c r="O67" s="155">
        <f t="shared" si="9"/>
        <v>7152501.6359298248</v>
      </c>
      <c r="P67" s="155">
        <f>($C$64*$G$67*$I$67)*(I27-$A$34)</f>
        <v>4316973.5028879363</v>
      </c>
      <c r="Q67" s="155">
        <f>($C$64*$G$67*$I$67)*(J27-$A$34)</f>
        <v>4384360.2452857411</v>
      </c>
      <c r="R67" s="155">
        <f>($C$64*$G$67*$I$67)*(K27-$A$34)</f>
        <v>4451746.9876835467</v>
      </c>
      <c r="S67" s="155">
        <f>($C$64*$G$67*$I$67)*(L27-$A$34)</f>
        <v>4519133.7300813505</v>
      </c>
      <c r="T67" s="462">
        <f>($C$64*$G$67*$I$67)*(M27-$A$34)</f>
        <v>4586520.4724791553</v>
      </c>
      <c r="U67" s="462">
        <f t="shared" ref="U67:W67" si="10">($C$64*$G$67*$I$67)*(N27-$A$34)</f>
        <v>4654959.1029758677</v>
      </c>
      <c r="V67" s="462">
        <f t="shared" si="10"/>
        <v>4724449.6215714887</v>
      </c>
      <c r="W67" s="156">
        <f t="shared" si="10"/>
        <v>4794992.0282660164</v>
      </c>
    </row>
    <row r="68" spans="1:23" s="49" customFormat="1" ht="108" customHeight="1" x14ac:dyDescent="0.3">
      <c r="A68" s="668" t="s">
        <v>13</v>
      </c>
      <c r="B68" s="656" t="s">
        <v>110</v>
      </c>
      <c r="C68" s="656" t="s">
        <v>111</v>
      </c>
      <c r="D68" s="656" t="s">
        <v>14</v>
      </c>
      <c r="E68" s="656" t="s">
        <v>205</v>
      </c>
      <c r="F68" s="656" t="s">
        <v>206</v>
      </c>
      <c r="G68" s="656" t="s">
        <v>436</v>
      </c>
      <c r="H68" s="656" t="s">
        <v>437</v>
      </c>
      <c r="I68" s="656" t="s">
        <v>103</v>
      </c>
      <c r="J68" s="653" t="s">
        <v>62</v>
      </c>
      <c r="K68" s="654"/>
      <c r="L68" s="654"/>
      <c r="M68" s="654"/>
      <c r="N68" s="654"/>
      <c r="O68" s="654"/>
      <c r="P68" s="654"/>
      <c r="Q68" s="654"/>
      <c r="R68" s="654"/>
      <c r="S68" s="654"/>
      <c r="T68" s="654"/>
      <c r="U68" s="654"/>
      <c r="V68" s="654"/>
      <c r="W68" s="655"/>
    </row>
    <row r="69" spans="1:23" s="49" customFormat="1" x14ac:dyDescent="0.3">
      <c r="A69" s="668"/>
      <c r="B69" s="656"/>
      <c r="C69" s="656"/>
      <c r="D69" s="656"/>
      <c r="E69" s="656"/>
      <c r="F69" s="656"/>
      <c r="G69" s="656"/>
      <c r="H69" s="656"/>
      <c r="I69" s="656"/>
      <c r="J69" s="501">
        <v>2005</v>
      </c>
      <c r="K69" s="501">
        <v>2006</v>
      </c>
      <c r="L69" s="501">
        <v>2007</v>
      </c>
      <c r="M69" s="501">
        <v>2008</v>
      </c>
      <c r="N69" s="501">
        <v>2009</v>
      </c>
      <c r="O69" s="501">
        <v>2010</v>
      </c>
      <c r="P69" s="501">
        <v>2011</v>
      </c>
      <c r="Q69" s="501">
        <v>2012</v>
      </c>
      <c r="R69" s="501">
        <v>2013</v>
      </c>
      <c r="S69" s="501">
        <v>2014</v>
      </c>
      <c r="T69" s="513">
        <v>2015</v>
      </c>
      <c r="U69" s="513">
        <v>2016</v>
      </c>
      <c r="V69" s="513">
        <v>2017</v>
      </c>
      <c r="W69" s="452">
        <v>2018</v>
      </c>
    </row>
    <row r="70" spans="1:23" s="45" customFormat="1" ht="31.2" x14ac:dyDescent="0.3">
      <c r="A70" s="663" t="s">
        <v>109</v>
      </c>
      <c r="B70" s="661">
        <f>B58</f>
        <v>0.44040860447973013</v>
      </c>
      <c r="C70" s="666">
        <f>C58</f>
        <v>0.48397612486612407</v>
      </c>
      <c r="D70" s="153" t="s">
        <v>63</v>
      </c>
      <c r="E70" s="167">
        <f>C53*'STP status'!E36</f>
        <v>5.9037779714458533E-2</v>
      </c>
      <c r="F70" s="490">
        <f>C53*'STP status'!H36</f>
        <v>0</v>
      </c>
      <c r="G70" s="158">
        <f>D53*'STP status'!K36</f>
        <v>1.0490405153415747E-2</v>
      </c>
      <c r="H70" s="157">
        <f>D53*'STP status'!N36</f>
        <v>0</v>
      </c>
      <c r="I70" s="154">
        <f>B41*A31</f>
        <v>0.3</v>
      </c>
      <c r="J70" s="155">
        <f>($B$70*$E$70*$I$70)*(C23-$A$34)</f>
        <v>1794266.3541039706</v>
      </c>
      <c r="K70" s="155">
        <f>($B$70*$E$70*$I$70)*(D23-$A$34)</f>
        <v>1820628.3348958485</v>
      </c>
      <c r="L70" s="155">
        <f>($B$70*$E$70*$I$70)*(E23-$A$34)</f>
        <v>1846990.3156877267</v>
      </c>
      <c r="M70" s="155">
        <f>($B$70*$F$70*$I$70)*(F23-$A$34)</f>
        <v>0</v>
      </c>
      <c r="N70" s="155">
        <f t="shared" ref="N70:O70" si="11">($B$70*$F$70*$I$70)*(G23-$A$34)</f>
        <v>0</v>
      </c>
      <c r="O70" s="155">
        <f t="shared" si="11"/>
        <v>0</v>
      </c>
      <c r="P70" s="155">
        <f>($C$70*$G$70*$I$70)*(I23-$A$34)</f>
        <v>556370.85953768087</v>
      </c>
      <c r="Q70" s="155">
        <f>($C$70*$G$70*$I$70)*(J23-$A$34)</f>
        <v>565055.65219722106</v>
      </c>
      <c r="R70" s="155">
        <f>($C$70*$G$70*$I$70)*(K23-$A$34)</f>
        <v>573740.44485676126</v>
      </c>
      <c r="S70" s="155">
        <f>($C$70*$G$70*$I$70)*(L23-$A$34)</f>
        <v>582425.23751630145</v>
      </c>
      <c r="T70" s="462">
        <f>($C$70*$G$70*$I$70)*(M23-$A$34)</f>
        <v>591110.03017584176</v>
      </c>
      <c r="U70" s="462">
        <f>($C$70*$H$70*$I$70)*(N23-$A$34)</f>
        <v>0</v>
      </c>
      <c r="V70" s="462">
        <f t="shared" ref="V70:W70" si="12">($C$70*$H$70*$I$70)*(O23-$A$34)</f>
        <v>0</v>
      </c>
      <c r="W70" s="156">
        <f t="shared" si="12"/>
        <v>0</v>
      </c>
    </row>
    <row r="71" spans="1:23" s="45" customFormat="1" ht="31.2" x14ac:dyDescent="0.3">
      <c r="A71" s="663"/>
      <c r="B71" s="661"/>
      <c r="C71" s="666"/>
      <c r="D71" s="153" t="s">
        <v>64</v>
      </c>
      <c r="E71" s="165">
        <f>(C53-E70)*'STP status'!D36</f>
        <v>7.942302203738813E-4</v>
      </c>
      <c r="F71" s="477">
        <f>(C53-F70)*'STP status'!G36</f>
        <v>0</v>
      </c>
      <c r="G71" s="479">
        <f>(D53-G70)*'STP status'!J36</f>
        <v>0</v>
      </c>
      <c r="H71" s="479">
        <f>(D53-H70)*'STP status'!M36</f>
        <v>2.2661654135338348E-2</v>
      </c>
      <c r="I71" s="154">
        <f>B38*A31</f>
        <v>0.48</v>
      </c>
      <c r="J71" s="155">
        <f>($B$70*$E$71*$I$71)*(C23-$A$34)</f>
        <v>38620.979819278276</v>
      </c>
      <c r="K71" s="155">
        <f>($B$70*$E$71*$I$71)*(D23-$A$34)</f>
        <v>39188.412589686406</v>
      </c>
      <c r="L71" s="155">
        <f>($B$70*$E$71*$I$71)*(E23-$A$34)</f>
        <v>39755.84536009455</v>
      </c>
      <c r="M71" s="155">
        <f>($B$70*$F$71*$I$71)*(F23-$A$34)</f>
        <v>0</v>
      </c>
      <c r="N71" s="155">
        <f t="shared" ref="N71:O71" si="13">($B$70*$F$71*$I$71)*(G23-$A$34)</f>
        <v>0</v>
      </c>
      <c r="O71" s="155">
        <f t="shared" si="13"/>
        <v>0</v>
      </c>
      <c r="P71" s="155">
        <f>($C$70*$G$71*$I$71)*(I23-$A$34)</f>
        <v>0</v>
      </c>
      <c r="Q71" s="155">
        <f>($C$70*$G$71*$I$71)*(J23-$A$34)</f>
        <v>0</v>
      </c>
      <c r="R71" s="155">
        <f>($C$70*$G$71*$I$71)*(K23-$A$34)</f>
        <v>0</v>
      </c>
      <c r="S71" s="155">
        <f>($C$70*$G$71*$I$71)*(L23-$A$34)</f>
        <v>0</v>
      </c>
      <c r="T71" s="462">
        <f>($C$70*$G$71*$I$71)*(M23-$A$34)</f>
        <v>0</v>
      </c>
      <c r="U71" s="462">
        <f>($C$70*$H$71*$I$71)*(N23-$A$34)</f>
        <v>2073577.1104787076</v>
      </c>
      <c r="V71" s="462">
        <f t="shared" ref="V71:W71" si="14">($C$70*$H$71*$I$71)*(O23-$A$34)</f>
        <v>2104532.043823462</v>
      </c>
      <c r="W71" s="156">
        <f t="shared" si="14"/>
        <v>2135955.5465017864</v>
      </c>
    </row>
    <row r="72" spans="1:23" s="45" customFormat="1" ht="31.8" thickBot="1" x14ac:dyDescent="0.35">
      <c r="A72" s="664"/>
      <c r="B72" s="665"/>
      <c r="C72" s="667"/>
      <c r="D72" s="159" t="s">
        <v>105</v>
      </c>
      <c r="E72" s="164">
        <f>(C53-E70)*'STP status'!C36</f>
        <v>0.12792401416155316</v>
      </c>
      <c r="F72" s="478">
        <f>(C53-F70)*'STP status'!F36</f>
        <v>0.18775602409638556</v>
      </c>
      <c r="G72" s="480">
        <f>(D53-G70)*'STP status'!I36</f>
        <v>0.26350959484658432</v>
      </c>
      <c r="H72" s="481">
        <f>(D53-H70)*'STP status'!L36</f>
        <v>0.25133834586466164</v>
      </c>
      <c r="I72" s="160">
        <f>B39*A31</f>
        <v>0.18</v>
      </c>
      <c r="J72" s="161">
        <f>($B$70*$E$72*$I$72)*(C23-$A$34)</f>
        <v>2332707.1810844084</v>
      </c>
      <c r="K72" s="161">
        <f>($B$70*$E$72*$I$72)*(D23-$A$34)</f>
        <v>2366980.1204170594</v>
      </c>
      <c r="L72" s="161">
        <f>($B$70*$E$72*$I$72)*(E23-$A$34)</f>
        <v>2401253.0597497113</v>
      </c>
      <c r="M72" s="161">
        <f>($B$70*$F$72*$I$72)*(F23-$A$34)</f>
        <v>3574658.6062690648</v>
      </c>
      <c r="N72" s="161">
        <f t="shared" ref="N72:O72" si="15">($B$70*$F$72*$I$72)*(G23-$A$34)</f>
        <v>3624961.5213657455</v>
      </c>
      <c r="O72" s="161">
        <f t="shared" si="15"/>
        <v>3675264.436462427</v>
      </c>
      <c r="P72" s="161">
        <f>($C$70*$G$72*$I$72)*(I23-$A$34)</f>
        <v>8385323.0244486742</v>
      </c>
      <c r="Q72" s="161">
        <f>($C$70*$G$72*$I$72)*(J23-$A$34)</f>
        <v>8516215.5588116702</v>
      </c>
      <c r="R72" s="161">
        <f>($C$70*$G$72*$I$72)*(K23-$A$34)</f>
        <v>8647108.0931746662</v>
      </c>
      <c r="S72" s="161">
        <f>($C$70*$G$72*$I$72)*(L23-$A$34)</f>
        <v>8778000.6275376622</v>
      </c>
      <c r="T72" s="463">
        <f>($C$70*$G$72*$I$72)*(M23-$A$34)</f>
        <v>8908893.1619006582</v>
      </c>
      <c r="U72" s="463">
        <f>($C$70*$H$72*$I$72)*(N23-$A$34)</f>
        <v>8624195.7094909884</v>
      </c>
      <c r="V72" s="463">
        <f t="shared" ref="V72:W72" si="16">($C$70*$H$72*$I$72)*(O23-$A$34)</f>
        <v>8752940.0913566686</v>
      </c>
      <c r="W72" s="162">
        <f t="shared" si="16"/>
        <v>8883633.2956778836</v>
      </c>
    </row>
    <row r="73" spans="1:23" s="45" customFormat="1" x14ac:dyDescent="0.3">
      <c r="A73" s="131"/>
      <c r="B73" s="47"/>
      <c r="C73" s="47"/>
      <c r="D73" s="47"/>
      <c r="E73" s="324"/>
      <c r="F73" s="48"/>
      <c r="G73" s="48"/>
      <c r="H73" s="476"/>
      <c r="I73" s="48"/>
      <c r="J73" s="48"/>
      <c r="K73" s="48"/>
    </row>
    <row r="74" spans="1:23" s="114" customFormat="1" x14ac:dyDescent="0.3">
      <c r="A74" s="68"/>
      <c r="B74" s="56"/>
      <c r="C74" s="56"/>
      <c r="D74" s="56"/>
      <c r="E74" s="56"/>
      <c r="F74" s="113"/>
      <c r="G74" s="113"/>
      <c r="H74" s="113"/>
      <c r="I74" s="113"/>
      <c r="J74" s="113"/>
      <c r="K74" s="113"/>
    </row>
    <row r="75" spans="1:23" ht="47.25" customHeight="1" x14ac:dyDescent="0.3">
      <c r="A75" s="656" t="s">
        <v>357</v>
      </c>
      <c r="B75" s="656"/>
      <c r="C75" s="392">
        <v>2005</v>
      </c>
      <c r="D75" s="392">
        <v>2006</v>
      </c>
      <c r="E75" s="501">
        <v>2007</v>
      </c>
      <c r="F75" s="501">
        <v>2008</v>
      </c>
      <c r="G75" s="501">
        <v>2009</v>
      </c>
      <c r="H75" s="501">
        <v>2010</v>
      </c>
      <c r="I75" s="501">
        <v>2011</v>
      </c>
      <c r="J75" s="501">
        <v>2012</v>
      </c>
      <c r="K75" s="501">
        <v>2013</v>
      </c>
      <c r="L75" s="501">
        <v>2014</v>
      </c>
      <c r="M75" s="501">
        <v>2015</v>
      </c>
      <c r="N75" s="513">
        <v>2016</v>
      </c>
      <c r="O75" s="513">
        <v>2017</v>
      </c>
      <c r="P75" s="501">
        <v>2018</v>
      </c>
    </row>
    <row r="76" spans="1:23" x14ac:dyDescent="0.3">
      <c r="A76" s="393"/>
      <c r="B76" s="394"/>
      <c r="C76" s="395">
        <f t="shared" ref="C76:L76" si="17">(SUM(J64:J67)+SUM(J70:J72))/10^3</f>
        <v>53522.299446129378</v>
      </c>
      <c r="D76" s="395">
        <f t="shared" si="17"/>
        <v>54308.667549565507</v>
      </c>
      <c r="E76" s="395">
        <f t="shared" si="17"/>
        <v>55095.035653001651</v>
      </c>
      <c r="F76" s="395">
        <f>(SUM(M64:M67)+SUM(M70:M72))/10^3</f>
        <v>55106.860789014383</v>
      </c>
      <c r="G76" s="395">
        <f t="shared" si="17"/>
        <v>55882.329454652267</v>
      </c>
      <c r="H76" s="395">
        <f t="shared" si="17"/>
        <v>56657.798120290143</v>
      </c>
      <c r="I76" s="395">
        <f t="shared" si="17"/>
        <v>67085.930751008229</v>
      </c>
      <c r="J76" s="395">
        <f t="shared" si="17"/>
        <v>68133.123264701222</v>
      </c>
      <c r="K76" s="395">
        <f t="shared" si="17"/>
        <v>69180.315778394172</v>
      </c>
      <c r="L76" s="395">
        <f t="shared" si="17"/>
        <v>70227.508292087135</v>
      </c>
      <c r="M76" s="395">
        <f>(SUM(T64:T67)+SUM(T70:T72))/10^3</f>
        <v>71274.700805780114</v>
      </c>
      <c r="N76" s="395">
        <f t="shared" ref="N76:P76" si="18">(SUM(U64:U67)+SUM(U70:U72))/10^3</f>
        <v>73394.253238175894</v>
      </c>
      <c r="O76" s="395">
        <f t="shared" si="18"/>
        <v>74489.902975721096</v>
      </c>
      <c r="P76" s="395">
        <f t="shared" si="18"/>
        <v>75602.137722887564</v>
      </c>
    </row>
    <row r="77" spans="1:23" x14ac:dyDescent="0.3">
      <c r="A77" s="68"/>
      <c r="B77" s="69"/>
      <c r="C77" s="410"/>
      <c r="D77" s="69"/>
      <c r="E77" s="120"/>
      <c r="F77" s="121"/>
      <c r="G77" s="121"/>
      <c r="H77" s="121"/>
      <c r="I77" s="121"/>
      <c r="J77" s="121"/>
    </row>
    <row r="78" spans="1:23" ht="47.25" customHeight="1" x14ac:dyDescent="0.3">
      <c r="A78" s="656" t="s">
        <v>112</v>
      </c>
      <c r="B78" s="656"/>
      <c r="C78" s="392">
        <v>2005</v>
      </c>
      <c r="D78" s="392">
        <v>2006</v>
      </c>
      <c r="E78" s="501">
        <v>2007</v>
      </c>
      <c r="F78" s="501">
        <v>2008</v>
      </c>
      <c r="G78" s="501">
        <v>2009</v>
      </c>
      <c r="H78" s="501">
        <v>2010</v>
      </c>
      <c r="I78" s="501">
        <v>2011</v>
      </c>
      <c r="J78" s="501">
        <v>2012</v>
      </c>
      <c r="K78" s="501">
        <v>2013</v>
      </c>
      <c r="L78" s="501">
        <v>2014</v>
      </c>
      <c r="M78" s="501">
        <v>2015</v>
      </c>
      <c r="N78" s="513">
        <v>2016</v>
      </c>
      <c r="O78" s="513">
        <v>2017</v>
      </c>
      <c r="P78" s="513">
        <v>2018</v>
      </c>
      <c r="Q78" s="485"/>
    </row>
    <row r="79" spans="1:23" x14ac:dyDescent="0.3">
      <c r="A79" s="393"/>
      <c r="B79" s="394"/>
      <c r="C79" s="395">
        <f t="shared" ref="C79:P79" si="19">C76*21</f>
        <v>1123968.2883687168</v>
      </c>
      <c r="D79" s="395">
        <f t="shared" si="19"/>
        <v>1140482.0185408758</v>
      </c>
      <c r="E79" s="395">
        <f t="shared" si="19"/>
        <v>1156995.7487130347</v>
      </c>
      <c r="F79" s="395">
        <f>F76*21</f>
        <v>1157244.076569302</v>
      </c>
      <c r="G79" s="395">
        <f t="shared" si="19"/>
        <v>1173528.9185476976</v>
      </c>
      <c r="H79" s="395">
        <f t="shared" si="19"/>
        <v>1189813.760526093</v>
      </c>
      <c r="I79" s="395">
        <f t="shared" si="19"/>
        <v>1408804.5457711727</v>
      </c>
      <c r="J79" s="395">
        <f t="shared" si="19"/>
        <v>1430795.5885587255</v>
      </c>
      <c r="K79" s="395">
        <f t="shared" si="19"/>
        <v>1452786.6313462777</v>
      </c>
      <c r="L79" s="395">
        <f t="shared" si="19"/>
        <v>1474777.6741338298</v>
      </c>
      <c r="M79" s="395">
        <f>M76*21</f>
        <v>1496768.7169213824</v>
      </c>
      <c r="N79" s="395">
        <f t="shared" si="19"/>
        <v>1541279.3180016938</v>
      </c>
      <c r="O79" s="395">
        <f t="shared" si="19"/>
        <v>1564287.962490143</v>
      </c>
      <c r="P79" s="395">
        <f t="shared" si="19"/>
        <v>1587644.8921806389</v>
      </c>
    </row>
    <row r="80" spans="1:23" x14ac:dyDescent="0.3">
      <c r="F80" s="123"/>
    </row>
    <row r="81" spans="2:6" x14ac:dyDescent="0.3">
      <c r="B81" s="57"/>
      <c r="C81" s="367"/>
      <c r="D81" s="57"/>
      <c r="E81" s="57"/>
    </row>
    <row r="82" spans="2:6" x14ac:dyDescent="0.3">
      <c r="B82" s="57"/>
      <c r="C82" s="124"/>
      <c r="D82" s="124"/>
      <c r="E82" s="124"/>
      <c r="F82" s="123"/>
    </row>
    <row r="83" spans="2:6" x14ac:dyDescent="0.3">
      <c r="B83" s="57"/>
      <c r="C83" s="124"/>
      <c r="D83" s="124"/>
      <c r="E83" s="124"/>
    </row>
  </sheetData>
  <mergeCells count="38">
    <mergeCell ref="A33:B33"/>
    <mergeCell ref="A48:D48"/>
    <mergeCell ref="A50:A54"/>
    <mergeCell ref="A61:B61"/>
    <mergeCell ref="A62:A63"/>
    <mergeCell ref="B62:B63"/>
    <mergeCell ref="C62:C63"/>
    <mergeCell ref="D62:D63"/>
    <mergeCell ref="E62:F63"/>
    <mergeCell ref="G62:H63"/>
    <mergeCell ref="I62:I63"/>
    <mergeCell ref="J62:W62"/>
    <mergeCell ref="A64:A67"/>
    <mergeCell ref="B64:B67"/>
    <mergeCell ref="C64:C67"/>
    <mergeCell ref="E64:F64"/>
    <mergeCell ref="G64:H64"/>
    <mergeCell ref="E65:F65"/>
    <mergeCell ref="G65:H65"/>
    <mergeCell ref="E66:F66"/>
    <mergeCell ref="G66:H66"/>
    <mergeCell ref="E67:F67"/>
    <mergeCell ref="G67:H67"/>
    <mergeCell ref="I68:I69"/>
    <mergeCell ref="J68:W68"/>
    <mergeCell ref="A70:A72"/>
    <mergeCell ref="B70:B72"/>
    <mergeCell ref="C70:C72"/>
    <mergeCell ref="A68:A69"/>
    <mergeCell ref="B68:B69"/>
    <mergeCell ref="C68:C69"/>
    <mergeCell ref="D68:D69"/>
    <mergeCell ref="E68:E69"/>
    <mergeCell ref="A75:B75"/>
    <mergeCell ref="A78:B78"/>
    <mergeCell ref="F68:F69"/>
    <mergeCell ref="G68:G69"/>
    <mergeCell ref="H68:H69"/>
  </mergeCells>
  <pageMargins left="0.25" right="0.25" top="0.75" bottom="0.75" header="0.3" footer="0.3"/>
  <pageSetup paperSize="9" scale="35" fitToHeight="0" orientation="landscape" horizontalDpi="4294967293" verticalDpi="4294967293"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Sheet61">
    <tabColor rgb="FFFFC000"/>
    <pageSetUpPr fitToPage="1"/>
  </sheetPr>
  <dimension ref="A1:X48"/>
  <sheetViews>
    <sheetView topLeftCell="I1" zoomScale="85" zoomScaleNormal="85" zoomScalePageLayoutView="80" workbookViewId="0">
      <selection activeCell="N42" sqref="N42:P42"/>
    </sheetView>
  </sheetViews>
  <sheetFormatPr defaultColWidth="8.6640625" defaultRowHeight="15.6" x14ac:dyDescent="0.3"/>
  <cols>
    <col min="1" max="1" width="45.44140625" style="353" customWidth="1"/>
    <col min="2" max="4" width="19.6640625" style="122" customWidth="1"/>
    <col min="5" max="5" width="25.6640625" style="57" customWidth="1"/>
    <col min="6" max="6" width="24.33203125" style="57" customWidth="1"/>
    <col min="7" max="7" width="23" style="57" customWidth="1"/>
    <col min="8" max="8" width="22.33203125" style="57" customWidth="1"/>
    <col min="9" max="9" width="21.6640625" style="57" customWidth="1"/>
    <col min="10" max="10" width="21.33203125" style="57" customWidth="1"/>
    <col min="11" max="11" width="21.44140625" style="57" customWidth="1"/>
    <col min="12" max="12" width="20.6640625" style="57" customWidth="1"/>
    <col min="13" max="13" width="21.6640625" style="57" customWidth="1"/>
    <col min="14" max="14" width="23.44140625" style="57" customWidth="1"/>
    <col min="15" max="15" width="22.33203125" style="57" customWidth="1"/>
    <col min="16" max="16" width="20.6640625" style="57" customWidth="1"/>
    <col min="17" max="191" width="8.6640625" style="57"/>
    <col min="192" max="192" width="43.44140625" style="57" customWidth="1"/>
    <col min="193" max="199" width="18.6640625" style="57" customWidth="1"/>
    <col min="200" max="200" width="15.44140625" style="57" customWidth="1"/>
    <col min="201" max="201" width="12.33203125" style="57" customWidth="1"/>
    <col min="202" max="202" width="14.33203125" style="57" customWidth="1"/>
    <col min="203" max="203" width="12.33203125" style="57" customWidth="1"/>
    <col min="204" max="204" width="12.6640625" style="57" customWidth="1"/>
    <col min="205" max="206" width="12.44140625" style="57" customWidth="1"/>
    <col min="207" max="207" width="12.33203125" style="57" customWidth="1"/>
    <col min="208" max="213" width="11.44140625" style="57" bestFit="1" customWidth="1"/>
    <col min="214" max="214" width="13.6640625" style="57" bestFit="1" customWidth="1"/>
    <col min="215" max="219" width="11.44140625" style="57" bestFit="1" customWidth="1"/>
    <col min="220" max="220" width="11.6640625" style="57" customWidth="1"/>
    <col min="221" max="221" width="13.44140625" style="57" bestFit="1" customWidth="1"/>
    <col min="222" max="223" width="11.44140625" style="57" bestFit="1" customWidth="1"/>
    <col min="224" max="224" width="13.6640625" style="57" bestFit="1" customWidth="1"/>
    <col min="225" max="230" width="11.44140625" style="57" bestFit="1" customWidth="1"/>
    <col min="231" max="233" width="11.33203125" style="57" bestFit="1" customWidth="1"/>
    <col min="234" max="234" width="13.6640625" style="57" bestFit="1" customWidth="1"/>
    <col min="235" max="239" width="11.33203125" style="57" bestFit="1" customWidth="1"/>
    <col min="240" max="240" width="13.44140625" style="57" customWidth="1"/>
    <col min="241" max="241" width="11.33203125" style="57" bestFit="1" customWidth="1"/>
    <col min="242" max="242" width="15.33203125" style="57" customWidth="1"/>
    <col min="243" max="243" width="13.33203125" style="57" customWidth="1"/>
    <col min="244" max="244" width="15.6640625" style="57" customWidth="1"/>
    <col min="245" max="245" width="14.6640625" style="57" customWidth="1"/>
    <col min="246" max="246" width="19.33203125" style="57" customWidth="1"/>
    <col min="247" max="247" width="14" style="57" customWidth="1"/>
    <col min="248" max="248" width="15.6640625" style="57" customWidth="1"/>
    <col min="249" max="249" width="17" style="57" customWidth="1"/>
    <col min="250" max="250" width="16.33203125" style="57" customWidth="1"/>
    <col min="251" max="251" width="17.33203125" style="57" customWidth="1"/>
    <col min="252" max="253" width="8.6640625" style="57"/>
    <col min="254" max="254" width="13.6640625" style="57" bestFit="1" customWidth="1"/>
    <col min="255" max="16384" width="8.6640625" style="57"/>
  </cols>
  <sheetData>
    <row r="1" spans="1:24" x14ac:dyDescent="0.3">
      <c r="A1" s="325"/>
      <c r="B1" s="56"/>
      <c r="C1" s="56"/>
      <c r="D1" s="56"/>
      <c r="E1" s="55"/>
      <c r="F1" s="55"/>
      <c r="G1" s="55"/>
      <c r="H1" s="326"/>
      <c r="I1" s="327"/>
      <c r="J1" s="55"/>
    </row>
    <row r="2" spans="1:24" s="63" customFormat="1" x14ac:dyDescent="0.3">
      <c r="A2" s="297" t="s">
        <v>44</v>
      </c>
      <c r="B2" s="59" t="s">
        <v>165</v>
      </c>
      <c r="C2" s="60">
        <v>2005</v>
      </c>
      <c r="D2" s="60">
        <v>2006</v>
      </c>
      <c r="E2" s="60">
        <v>2007</v>
      </c>
      <c r="F2" s="60">
        <v>2008</v>
      </c>
      <c r="G2" s="60">
        <v>2009</v>
      </c>
      <c r="H2" s="60">
        <v>2010</v>
      </c>
      <c r="I2" s="60">
        <v>2011</v>
      </c>
      <c r="J2" s="60">
        <v>2012</v>
      </c>
      <c r="K2" s="60">
        <v>2013</v>
      </c>
      <c r="L2" s="60">
        <v>2014</v>
      </c>
      <c r="M2" s="60">
        <v>2015</v>
      </c>
      <c r="N2" s="60">
        <v>2016</v>
      </c>
      <c r="O2" s="60">
        <v>2017</v>
      </c>
      <c r="P2" s="61">
        <v>2018</v>
      </c>
    </row>
    <row r="3" spans="1:24" s="66" customFormat="1" x14ac:dyDescent="0.3">
      <c r="A3" s="328"/>
      <c r="B3" s="65"/>
      <c r="C3" s="329">
        <f>'Urban population'!G34</f>
        <v>30457374.799999997</v>
      </c>
      <c r="D3" s="329">
        <f>'Urban population'!H34</f>
        <v>31200718.999999996</v>
      </c>
      <c r="E3" s="329">
        <f>'Urban population'!I34</f>
        <v>31944063.199999996</v>
      </c>
      <c r="F3" s="329">
        <f>'Urban population'!J34</f>
        <v>32687407.399999995</v>
      </c>
      <c r="G3" s="329">
        <f>'Urban population'!K34</f>
        <v>33430751.599999994</v>
      </c>
      <c r="H3" s="329">
        <f>'Urban population'!L34</f>
        <v>34174095.799999997</v>
      </c>
      <c r="I3" s="329">
        <f>'Urban population'!M34</f>
        <v>34917440</v>
      </c>
      <c r="J3" s="329">
        <f>'Urban population'!N34</f>
        <v>35861832.315224588</v>
      </c>
      <c r="K3" s="329">
        <f>'Urban population'!O34</f>
        <v>36806224.630449176</v>
      </c>
      <c r="L3" s="329">
        <f>'Urban population'!P34</f>
        <v>37750616.945673764</v>
      </c>
      <c r="M3" s="329">
        <f>'Urban population'!Q34</f>
        <v>38695009.260898352</v>
      </c>
      <c r="N3" s="329">
        <f>'Urban population'!R34</f>
        <v>38695009.260898352</v>
      </c>
      <c r="O3" s="329">
        <f>'Urban population'!S34</f>
        <v>38695009.260898352</v>
      </c>
      <c r="P3" s="329">
        <f>'Urban population'!T34</f>
        <v>38695009.260898352</v>
      </c>
      <c r="Q3" s="494"/>
    </row>
    <row r="4" spans="1:24" s="66" customFormat="1" x14ac:dyDescent="0.3">
      <c r="A4" s="331"/>
      <c r="B4" s="69"/>
      <c r="D4" s="69"/>
      <c r="E4" s="67"/>
      <c r="F4" s="67"/>
      <c r="G4" s="67"/>
      <c r="H4" s="67"/>
      <c r="I4" s="67"/>
      <c r="J4" s="332"/>
      <c r="N4" s="380"/>
    </row>
    <row r="5" spans="1:24" s="66" customFormat="1" x14ac:dyDescent="0.3">
      <c r="A5" s="331"/>
      <c r="B5" s="69"/>
      <c r="C5" s="69"/>
      <c r="D5" s="69"/>
      <c r="E5" s="70"/>
      <c r="F5" s="70"/>
      <c r="G5" s="70"/>
      <c r="H5" s="70"/>
      <c r="I5" s="333"/>
      <c r="J5" s="70"/>
      <c r="N5" s="380"/>
    </row>
    <row r="6" spans="1:24" s="66" customFormat="1" x14ac:dyDescent="0.3">
      <c r="A6" s="297" t="s">
        <v>45</v>
      </c>
      <c r="B6" s="59" t="s">
        <v>46</v>
      </c>
      <c r="C6" s="60">
        <v>2005</v>
      </c>
      <c r="D6" s="60">
        <v>2006</v>
      </c>
      <c r="E6" s="60">
        <v>2007</v>
      </c>
      <c r="F6" s="60">
        <v>2008</v>
      </c>
      <c r="G6" s="60">
        <v>2009</v>
      </c>
      <c r="H6" s="60">
        <v>2010</v>
      </c>
      <c r="I6" s="60">
        <v>2011</v>
      </c>
      <c r="J6" s="60">
        <v>2012</v>
      </c>
      <c r="K6" s="60">
        <v>2013</v>
      </c>
      <c r="L6" s="61">
        <v>2014</v>
      </c>
      <c r="M6" s="60">
        <v>2015</v>
      </c>
      <c r="N6" s="60">
        <v>2016</v>
      </c>
      <c r="O6" s="60">
        <v>2017</v>
      </c>
      <c r="P6" s="61">
        <v>2018</v>
      </c>
    </row>
    <row r="7" spans="1:24" s="66" customFormat="1" x14ac:dyDescent="0.3">
      <c r="A7" s="328"/>
      <c r="B7" s="65"/>
      <c r="C7" s="313">
        <f>'Protein intake'!$B$38/1000*365</f>
        <v>17.958000000000002</v>
      </c>
      <c r="D7" s="313">
        <f>'Protein intake'!$B$38/1000*365</f>
        <v>17.958000000000002</v>
      </c>
      <c r="E7" s="313">
        <f>'Protein intake'!$B$38/1000*365</f>
        <v>17.958000000000002</v>
      </c>
      <c r="F7" s="313">
        <f>'Protein intake'!$B$38/1000*365</f>
        <v>17.958000000000002</v>
      </c>
      <c r="G7" s="313">
        <f>'Protein intake'!$F$38/1000*365</f>
        <v>19.29025</v>
      </c>
      <c r="H7" s="313">
        <f>'Protein intake'!$F$38/1000*365</f>
        <v>19.29025</v>
      </c>
      <c r="I7" s="313">
        <f>'Protein intake'!$L$38/1000*365</f>
        <v>19.491</v>
      </c>
      <c r="J7" s="313">
        <f>'Protein intake'!$L$38/1000*365</f>
        <v>19.491</v>
      </c>
      <c r="K7" s="313">
        <f>'Protein intake'!$L$38/1000*365</f>
        <v>19.491</v>
      </c>
      <c r="L7" s="313">
        <f>'Protein intake'!$L$38/1000*365</f>
        <v>19.491</v>
      </c>
      <c r="M7" s="313">
        <f>'Protein intake'!$L$38/1000*365</f>
        <v>19.491</v>
      </c>
      <c r="N7" s="313">
        <f>'Protein intake'!$L$38/1000*365</f>
        <v>19.491</v>
      </c>
      <c r="O7" s="313">
        <f>'Protein intake'!$L$38/1000*365</f>
        <v>19.491</v>
      </c>
      <c r="P7" s="314">
        <f>'Protein intake'!$L$38/1000*365</f>
        <v>19.491</v>
      </c>
    </row>
    <row r="8" spans="1:24" s="66" customFormat="1" x14ac:dyDescent="0.3">
      <c r="A8" s="331"/>
      <c r="B8" s="69"/>
      <c r="C8" s="335"/>
      <c r="D8" s="69"/>
      <c r="E8" s="75"/>
      <c r="F8" s="75"/>
      <c r="G8" s="75"/>
      <c r="H8" s="75"/>
      <c r="I8" s="75"/>
      <c r="J8" s="75"/>
      <c r="N8" s="380"/>
    </row>
    <row r="9" spans="1:24" s="66" customFormat="1" x14ac:dyDescent="0.3">
      <c r="A9" s="331"/>
      <c r="B9" s="76"/>
      <c r="C9" s="76"/>
      <c r="D9" s="76"/>
      <c r="E9" s="70"/>
      <c r="F9" s="70"/>
      <c r="G9" s="70"/>
      <c r="H9" s="70"/>
      <c r="I9" s="70"/>
      <c r="J9" s="70"/>
      <c r="N9" s="380"/>
    </row>
    <row r="10" spans="1:24" s="63" customFormat="1" ht="30" customHeight="1" x14ac:dyDescent="0.3">
      <c r="A10" s="297" t="s">
        <v>335</v>
      </c>
      <c r="B10" s="59"/>
      <c r="C10" s="60">
        <v>2005</v>
      </c>
      <c r="D10" s="60">
        <v>2006</v>
      </c>
      <c r="E10" s="60">
        <v>2007</v>
      </c>
      <c r="F10" s="60">
        <v>2008</v>
      </c>
      <c r="G10" s="60">
        <v>2009</v>
      </c>
      <c r="H10" s="60">
        <v>2010</v>
      </c>
      <c r="I10" s="60">
        <v>2011</v>
      </c>
      <c r="J10" s="60">
        <v>2012</v>
      </c>
      <c r="K10" s="60">
        <v>2013</v>
      </c>
      <c r="L10" s="60">
        <v>2014</v>
      </c>
      <c r="M10" s="60">
        <v>2015</v>
      </c>
      <c r="N10" s="60">
        <v>2016</v>
      </c>
      <c r="O10" s="60">
        <v>2017</v>
      </c>
      <c r="P10" s="61">
        <v>2018</v>
      </c>
      <c r="Q10" s="66"/>
      <c r="R10" s="66"/>
      <c r="S10" s="66"/>
      <c r="T10" s="66"/>
      <c r="U10" s="66"/>
      <c r="V10" s="66"/>
      <c r="W10" s="66"/>
      <c r="X10" s="66"/>
    </row>
    <row r="11" spans="1:24" ht="15.75" customHeight="1" x14ac:dyDescent="0.3">
      <c r="A11" s="336"/>
      <c r="B11" s="78"/>
      <c r="C11" s="41">
        <v>0.16</v>
      </c>
      <c r="D11" s="41">
        <v>0.16</v>
      </c>
      <c r="E11" s="42">
        <v>0.16</v>
      </c>
      <c r="F11" s="42">
        <v>0.16</v>
      </c>
      <c r="G11" s="42">
        <v>0.16</v>
      </c>
      <c r="H11" s="42">
        <v>0.16</v>
      </c>
      <c r="I11" s="42">
        <v>0.16</v>
      </c>
      <c r="J11" s="42">
        <v>0.16</v>
      </c>
      <c r="K11" s="43">
        <v>0.16</v>
      </c>
      <c r="L11" s="43">
        <v>0.16</v>
      </c>
      <c r="M11" s="43">
        <v>0.16</v>
      </c>
      <c r="N11" s="43">
        <v>0.16</v>
      </c>
      <c r="O11" s="43">
        <v>0.16</v>
      </c>
      <c r="P11" s="44">
        <v>0.16</v>
      </c>
      <c r="Q11" s="66"/>
      <c r="R11" s="66"/>
      <c r="S11" s="66"/>
      <c r="T11" s="66"/>
      <c r="U11" s="66"/>
      <c r="V11" s="66"/>
      <c r="W11" s="66"/>
      <c r="X11" s="66"/>
    </row>
    <row r="12" spans="1:24" ht="15.75" customHeight="1" x14ac:dyDescent="0.3">
      <c r="A12" s="338"/>
      <c r="B12" s="76"/>
      <c r="C12" s="76"/>
      <c r="D12" s="76"/>
      <c r="E12" s="75"/>
      <c r="F12" s="75"/>
      <c r="G12" s="75"/>
      <c r="H12" s="75"/>
      <c r="I12" s="75"/>
      <c r="J12" s="75"/>
      <c r="N12" s="380"/>
      <c r="O12" s="66"/>
      <c r="P12" s="66"/>
      <c r="Q12" s="66"/>
      <c r="R12" s="66"/>
      <c r="S12" s="66"/>
      <c r="T12" s="66"/>
      <c r="U12" s="66"/>
      <c r="V12" s="66"/>
      <c r="W12" s="66"/>
      <c r="X12" s="66"/>
    </row>
    <row r="13" spans="1:24" x14ac:dyDescent="0.3">
      <c r="A13" s="338"/>
      <c r="B13" s="76"/>
      <c r="C13" s="76"/>
      <c r="D13" s="76"/>
      <c r="E13" s="75"/>
      <c r="F13" s="81"/>
      <c r="G13" s="81"/>
      <c r="H13" s="81"/>
      <c r="I13" s="81"/>
      <c r="J13" s="81"/>
      <c r="N13" s="380"/>
      <c r="O13" s="66"/>
      <c r="P13" s="66"/>
      <c r="Q13" s="66"/>
      <c r="R13" s="66"/>
      <c r="S13" s="66"/>
      <c r="T13" s="66"/>
      <c r="U13" s="66"/>
      <c r="V13" s="66"/>
      <c r="W13" s="66"/>
      <c r="X13" s="66"/>
    </row>
    <row r="14" spans="1:24" ht="33.6" x14ac:dyDescent="0.3">
      <c r="A14" s="297" t="s">
        <v>336</v>
      </c>
      <c r="B14" s="59"/>
      <c r="C14" s="60">
        <v>2005</v>
      </c>
      <c r="D14" s="60">
        <v>2006</v>
      </c>
      <c r="E14" s="60">
        <v>2007</v>
      </c>
      <c r="F14" s="60">
        <v>2008</v>
      </c>
      <c r="G14" s="60">
        <v>2009</v>
      </c>
      <c r="H14" s="60">
        <v>2010</v>
      </c>
      <c r="I14" s="60">
        <v>2011</v>
      </c>
      <c r="J14" s="60">
        <v>2012</v>
      </c>
      <c r="K14" s="60">
        <v>2013</v>
      </c>
      <c r="L14" s="60">
        <v>2014</v>
      </c>
      <c r="M14" s="60">
        <v>2015</v>
      </c>
      <c r="N14" s="60">
        <v>2016</v>
      </c>
      <c r="O14" s="60">
        <v>2017</v>
      </c>
      <c r="P14" s="61">
        <v>2018</v>
      </c>
      <c r="Q14" s="66"/>
      <c r="R14" s="66"/>
      <c r="S14" s="66"/>
      <c r="T14" s="66"/>
      <c r="U14" s="66"/>
      <c r="V14" s="66"/>
      <c r="W14" s="66"/>
      <c r="X14" s="66"/>
    </row>
    <row r="15" spans="1:24" ht="15.75" customHeight="1" x14ac:dyDescent="0.3">
      <c r="A15" s="336"/>
      <c r="B15" s="78"/>
      <c r="C15" s="74">
        <v>1.4</v>
      </c>
      <c r="D15" s="74">
        <v>1.4</v>
      </c>
      <c r="E15" s="74">
        <v>1.4</v>
      </c>
      <c r="F15" s="74">
        <v>1.4</v>
      </c>
      <c r="G15" s="74">
        <v>1.4</v>
      </c>
      <c r="H15" s="74">
        <v>1.4</v>
      </c>
      <c r="I15" s="74">
        <v>1.4</v>
      </c>
      <c r="J15" s="74">
        <v>1.4</v>
      </c>
      <c r="K15" s="145">
        <v>1.4</v>
      </c>
      <c r="L15" s="145">
        <v>1.4</v>
      </c>
      <c r="M15" s="145">
        <v>1.4</v>
      </c>
      <c r="N15" s="145">
        <v>1.4</v>
      </c>
      <c r="O15" s="145">
        <v>1.4</v>
      </c>
      <c r="P15" s="146">
        <v>1.4</v>
      </c>
      <c r="Q15" s="66"/>
      <c r="R15" s="66"/>
      <c r="S15" s="66"/>
      <c r="T15" s="66"/>
      <c r="U15" s="66"/>
      <c r="V15" s="66"/>
      <c r="W15" s="66"/>
      <c r="X15" s="66"/>
    </row>
    <row r="16" spans="1:24" ht="15.75" customHeight="1" x14ac:dyDescent="0.3">
      <c r="A16" s="338"/>
      <c r="B16" s="76"/>
      <c r="C16" s="76"/>
      <c r="D16" s="76"/>
      <c r="E16" s="75"/>
      <c r="F16" s="75"/>
      <c r="G16" s="75"/>
      <c r="H16" s="75"/>
      <c r="I16" s="75"/>
      <c r="J16" s="75"/>
      <c r="N16" s="380"/>
      <c r="O16" s="66"/>
      <c r="P16" s="66"/>
      <c r="Q16" s="66"/>
      <c r="R16" s="66"/>
      <c r="S16" s="66"/>
      <c r="T16" s="66"/>
      <c r="U16" s="66"/>
      <c r="V16" s="66"/>
      <c r="W16" s="66"/>
      <c r="X16" s="66"/>
    </row>
    <row r="17" spans="1:16" x14ac:dyDescent="0.3">
      <c r="A17" s="338"/>
      <c r="B17" s="76"/>
      <c r="C17" s="76"/>
      <c r="D17" s="76"/>
      <c r="E17" s="82"/>
      <c r="F17" s="82"/>
      <c r="G17" s="82"/>
      <c r="H17" s="82"/>
      <c r="I17" s="82"/>
      <c r="J17" s="82"/>
      <c r="N17" s="55"/>
    </row>
    <row r="18" spans="1:16" s="63" customFormat="1" ht="51.6" x14ac:dyDescent="0.3">
      <c r="A18" s="297" t="s">
        <v>337</v>
      </c>
      <c r="B18" s="59"/>
      <c r="C18" s="60">
        <v>2005</v>
      </c>
      <c r="D18" s="60">
        <v>2006</v>
      </c>
      <c r="E18" s="60">
        <v>2007</v>
      </c>
      <c r="F18" s="60">
        <v>2008</v>
      </c>
      <c r="G18" s="60">
        <v>2009</v>
      </c>
      <c r="H18" s="60">
        <v>2010</v>
      </c>
      <c r="I18" s="60">
        <v>2011</v>
      </c>
      <c r="J18" s="60">
        <v>2012</v>
      </c>
      <c r="K18" s="60">
        <v>2013</v>
      </c>
      <c r="L18" s="60">
        <v>2014</v>
      </c>
      <c r="M18" s="60">
        <v>2015</v>
      </c>
      <c r="N18" s="60">
        <v>2016</v>
      </c>
      <c r="O18" s="60">
        <v>2017</v>
      </c>
      <c r="P18" s="61">
        <v>2018</v>
      </c>
    </row>
    <row r="19" spans="1:16" x14ac:dyDescent="0.3">
      <c r="A19" s="336"/>
      <c r="B19" s="78"/>
      <c r="C19" s="41">
        <v>1.25</v>
      </c>
      <c r="D19" s="41">
        <v>1.25</v>
      </c>
      <c r="E19" s="42">
        <v>1.25</v>
      </c>
      <c r="F19" s="42">
        <v>1.25</v>
      </c>
      <c r="G19" s="42">
        <v>1.25</v>
      </c>
      <c r="H19" s="42">
        <v>1.25</v>
      </c>
      <c r="I19" s="42">
        <v>1.25</v>
      </c>
      <c r="J19" s="42">
        <v>1.25</v>
      </c>
      <c r="K19" s="43">
        <v>1.25</v>
      </c>
      <c r="L19" s="43">
        <v>1.25</v>
      </c>
      <c r="M19" s="43">
        <v>1.25</v>
      </c>
      <c r="N19" s="43">
        <v>1.25</v>
      </c>
      <c r="O19" s="43">
        <v>1.25</v>
      </c>
      <c r="P19" s="44">
        <v>1.25</v>
      </c>
    </row>
    <row r="20" spans="1:16" x14ac:dyDescent="0.3">
      <c r="A20" s="338"/>
      <c r="B20" s="76"/>
      <c r="C20" s="76"/>
      <c r="D20" s="76"/>
      <c r="E20" s="75"/>
      <c r="F20" s="75"/>
      <c r="G20" s="75"/>
      <c r="H20" s="75"/>
      <c r="I20" s="75"/>
      <c r="J20" s="75"/>
      <c r="N20" s="55"/>
    </row>
    <row r="21" spans="1:16" x14ac:dyDescent="0.3">
      <c r="A21" s="338"/>
      <c r="B21" s="76"/>
      <c r="C21" s="76"/>
      <c r="D21" s="76"/>
      <c r="E21" s="82"/>
      <c r="F21" s="82"/>
      <c r="G21" s="82"/>
      <c r="H21" s="82"/>
      <c r="I21" s="82"/>
      <c r="J21" s="82"/>
      <c r="N21" s="55"/>
    </row>
    <row r="22" spans="1:16" s="49" customFormat="1" ht="15.75" customHeight="1" x14ac:dyDescent="0.3">
      <c r="A22" s="297" t="s">
        <v>338</v>
      </c>
      <c r="B22" s="298"/>
      <c r="C22" s="50"/>
      <c r="D22" s="50"/>
      <c r="E22" s="91"/>
      <c r="F22" s="91"/>
      <c r="G22" s="91"/>
      <c r="H22" s="91"/>
      <c r="I22" s="91"/>
      <c r="J22" s="91"/>
      <c r="N22" s="89"/>
    </row>
    <row r="23" spans="1:16" s="49" customFormat="1" ht="15.75" customHeight="1" x14ac:dyDescent="0.3">
      <c r="A23" s="94">
        <v>0</v>
      </c>
      <c r="B23" s="93" t="s">
        <v>47</v>
      </c>
      <c r="C23" s="50"/>
      <c r="D23" s="50"/>
      <c r="E23" s="51"/>
      <c r="F23" s="48"/>
      <c r="G23" s="48"/>
      <c r="H23" s="48"/>
      <c r="I23" s="48"/>
      <c r="J23" s="48"/>
      <c r="N23" s="89"/>
    </row>
    <row r="24" spans="1:16" s="49" customFormat="1" ht="15.75" customHeight="1" x14ac:dyDescent="0.3">
      <c r="A24" s="339"/>
      <c r="B24" s="50"/>
      <c r="C24" s="50"/>
      <c r="D24" s="50"/>
      <c r="E24" s="51"/>
      <c r="F24" s="48"/>
      <c r="G24" s="48"/>
      <c r="H24" s="48"/>
      <c r="I24" s="48"/>
      <c r="J24" s="48"/>
      <c r="N24" s="89"/>
    </row>
    <row r="25" spans="1:16" s="49" customFormat="1" ht="15.75" customHeight="1" x14ac:dyDescent="0.3">
      <c r="A25" s="339"/>
      <c r="B25" s="50"/>
      <c r="C25" s="50"/>
      <c r="D25" s="50"/>
      <c r="E25" s="51"/>
      <c r="F25" s="48"/>
      <c r="G25" s="48"/>
      <c r="H25" s="48"/>
      <c r="I25" s="48"/>
      <c r="J25" s="48"/>
      <c r="N25" s="89"/>
    </row>
    <row r="26" spans="1:16" ht="33.6" x14ac:dyDescent="0.3">
      <c r="A26" s="297" t="s">
        <v>339</v>
      </c>
      <c r="B26" s="115" t="s">
        <v>47</v>
      </c>
      <c r="C26" s="60">
        <v>2005</v>
      </c>
      <c r="D26" s="60">
        <v>2006</v>
      </c>
      <c r="E26" s="60">
        <v>2007</v>
      </c>
      <c r="F26" s="60">
        <v>2008</v>
      </c>
      <c r="G26" s="60">
        <v>2009</v>
      </c>
      <c r="H26" s="60">
        <v>2010</v>
      </c>
      <c r="I26" s="60">
        <v>2011</v>
      </c>
      <c r="J26" s="60">
        <v>2012</v>
      </c>
      <c r="K26" s="60">
        <v>2013</v>
      </c>
      <c r="L26" s="60">
        <v>2014</v>
      </c>
      <c r="M26" s="60">
        <v>2015</v>
      </c>
      <c r="N26" s="60">
        <v>2016</v>
      </c>
      <c r="O26" s="60">
        <v>2017</v>
      </c>
      <c r="P26" s="61">
        <v>2018</v>
      </c>
    </row>
    <row r="27" spans="1:16" s="49" customFormat="1" x14ac:dyDescent="0.3">
      <c r="A27" s="340"/>
      <c r="B27" s="84"/>
      <c r="C27" s="315">
        <f t="shared" ref="C27:L27" si="0">(C3*C7*C11*C15*C19)-$A$23</f>
        <v>153146990.26435202</v>
      </c>
      <c r="D27" s="315">
        <f t="shared" si="0"/>
        <v>156884703.30456001</v>
      </c>
      <c r="E27" s="315">
        <f t="shared" si="0"/>
        <v>160622416.34476802</v>
      </c>
      <c r="F27" s="315">
        <f t="shared" si="0"/>
        <v>164360129.384976</v>
      </c>
      <c r="G27" s="315">
        <f t="shared" si="0"/>
        <v>180568515.69453198</v>
      </c>
      <c r="H27" s="315">
        <f t="shared" si="0"/>
        <v>184583518.421666</v>
      </c>
      <c r="I27" s="315">
        <f t="shared" si="0"/>
        <v>190561230.45119998</v>
      </c>
      <c r="J27" s="315">
        <f t="shared" si="0"/>
        <v>195715232.62369189</v>
      </c>
      <c r="K27" s="315">
        <f t="shared" si="0"/>
        <v>200869234.79618374</v>
      </c>
      <c r="L27" s="315">
        <f t="shared" si="0"/>
        <v>206023236.96867561</v>
      </c>
      <c r="M27" s="315">
        <f>(M3*M7*M11*M15*M19)-$A$23</f>
        <v>211177239.14116752</v>
      </c>
      <c r="N27" s="315">
        <f t="shared" ref="N27:P27" si="1">(N3*N7*N11*N15*N19)-$A$23</f>
        <v>211177239.14116752</v>
      </c>
      <c r="O27" s="315">
        <f t="shared" si="1"/>
        <v>211177239.14116752</v>
      </c>
      <c r="P27" s="316">
        <f t="shared" si="1"/>
        <v>211177239.14116752</v>
      </c>
    </row>
    <row r="28" spans="1:16" s="49" customFormat="1" x14ac:dyDescent="0.3">
      <c r="A28" s="341"/>
      <c r="B28" s="85"/>
      <c r="C28" s="85"/>
      <c r="D28" s="85"/>
      <c r="E28" s="86"/>
      <c r="F28" s="86"/>
      <c r="G28" s="86"/>
      <c r="H28" s="86"/>
      <c r="I28" s="86"/>
      <c r="J28" s="86"/>
      <c r="N28" s="89"/>
    </row>
    <row r="29" spans="1:16" s="49" customFormat="1" x14ac:dyDescent="0.3">
      <c r="A29" s="341"/>
      <c r="B29" s="85"/>
      <c r="C29" s="85"/>
      <c r="D29" s="85"/>
      <c r="E29" s="87"/>
      <c r="F29" s="87"/>
      <c r="G29" s="87"/>
      <c r="H29" s="87"/>
      <c r="I29" s="87"/>
      <c r="J29" s="87"/>
      <c r="N29" s="89"/>
    </row>
    <row r="30" spans="1:16" ht="33.6" x14ac:dyDescent="0.3">
      <c r="A30" s="297" t="s">
        <v>340</v>
      </c>
      <c r="B30" s="59" t="s">
        <v>48</v>
      </c>
      <c r="C30" s="60">
        <v>2005</v>
      </c>
      <c r="D30" s="60">
        <v>2006</v>
      </c>
      <c r="E30" s="60">
        <v>2007</v>
      </c>
      <c r="F30" s="60">
        <v>2008</v>
      </c>
      <c r="G30" s="60">
        <v>2009</v>
      </c>
      <c r="H30" s="60">
        <v>2010</v>
      </c>
      <c r="I30" s="60">
        <v>2011</v>
      </c>
      <c r="J30" s="60">
        <v>2012</v>
      </c>
      <c r="K30" s="60">
        <v>2013</v>
      </c>
      <c r="L30" s="60">
        <v>2014</v>
      </c>
      <c r="M30" s="60">
        <v>2015</v>
      </c>
      <c r="N30" s="60">
        <v>2016</v>
      </c>
      <c r="O30" s="60">
        <v>2017</v>
      </c>
      <c r="P30" s="61">
        <v>2018</v>
      </c>
    </row>
    <row r="31" spans="1:16" s="49" customFormat="1" x14ac:dyDescent="0.3">
      <c r="A31" s="342"/>
      <c r="B31" s="343"/>
      <c r="C31" s="315">
        <v>5.0000000000000001E-3</v>
      </c>
      <c r="D31" s="315">
        <v>5.0000000000000001E-3</v>
      </c>
      <c r="E31" s="315">
        <v>5.0000000000000001E-3</v>
      </c>
      <c r="F31" s="315">
        <v>5.0000000000000001E-3</v>
      </c>
      <c r="G31" s="315">
        <v>5.0000000000000001E-3</v>
      </c>
      <c r="H31" s="315">
        <v>5.0000000000000001E-3</v>
      </c>
      <c r="I31" s="315">
        <v>5.0000000000000001E-3</v>
      </c>
      <c r="J31" s="315">
        <v>5.0000000000000001E-3</v>
      </c>
      <c r="K31" s="315">
        <v>5.0000000000000001E-3</v>
      </c>
      <c r="L31" s="315">
        <v>5.0000000000000001E-3</v>
      </c>
      <c r="M31" s="315">
        <v>5.0000000000000001E-3</v>
      </c>
      <c r="N31" s="315">
        <v>5.0000000000000001E-3</v>
      </c>
      <c r="O31" s="315">
        <v>5.0000000000000001E-3</v>
      </c>
      <c r="P31" s="316">
        <v>5.0000000000000001E-3</v>
      </c>
    </row>
    <row r="32" spans="1:16" s="49" customFormat="1" x14ac:dyDescent="0.3">
      <c r="A32" s="344"/>
      <c r="B32" s="90"/>
      <c r="C32" s="90"/>
      <c r="D32" s="90"/>
      <c r="E32" s="86"/>
      <c r="F32" s="86"/>
      <c r="G32" s="86"/>
      <c r="H32" s="86"/>
      <c r="I32" s="86"/>
      <c r="J32" s="86"/>
      <c r="N32" s="89"/>
    </row>
    <row r="33" spans="1:16" s="49" customFormat="1" ht="15.75" customHeight="1" x14ac:dyDescent="0.3">
      <c r="A33" s="344"/>
      <c r="B33" s="89"/>
      <c r="C33" s="89"/>
      <c r="D33" s="89"/>
      <c r="E33" s="51"/>
      <c r="F33" s="51"/>
      <c r="G33" s="51"/>
      <c r="H33" s="51"/>
      <c r="I33" s="51"/>
      <c r="J33" s="51"/>
      <c r="N33" s="89"/>
    </row>
    <row r="34" spans="1:16" s="49" customFormat="1" ht="15" customHeight="1" x14ac:dyDescent="0.3">
      <c r="A34" s="345" t="s">
        <v>49</v>
      </c>
      <c r="B34" s="346"/>
      <c r="C34" s="346"/>
      <c r="D34" s="346"/>
      <c r="E34" s="51"/>
      <c r="F34" s="51"/>
      <c r="G34" s="51"/>
      <c r="H34" s="51"/>
      <c r="I34" s="51"/>
      <c r="J34" s="51"/>
      <c r="N34" s="89"/>
    </row>
    <row r="35" spans="1:16" s="49" customFormat="1" x14ac:dyDescent="0.3">
      <c r="A35" s="347">
        <f>44/28</f>
        <v>1.5714285714285714</v>
      </c>
      <c r="B35" s="85"/>
      <c r="C35" s="85"/>
      <c r="D35" s="85"/>
      <c r="E35" s="51"/>
      <c r="F35" s="51"/>
      <c r="G35" s="51"/>
      <c r="H35" s="51"/>
      <c r="I35" s="51"/>
      <c r="J35" s="51"/>
      <c r="N35" s="89"/>
    </row>
    <row r="36" spans="1:16" s="49" customFormat="1" x14ac:dyDescent="0.3">
      <c r="A36" s="97"/>
      <c r="B36" s="89"/>
      <c r="C36" s="89"/>
      <c r="D36" s="89"/>
      <c r="E36" s="51"/>
      <c r="F36" s="51"/>
      <c r="G36" s="51"/>
      <c r="H36" s="51"/>
      <c r="I36" s="51"/>
      <c r="J36" s="51"/>
      <c r="N36" s="89"/>
    </row>
    <row r="37" spans="1:16" s="49" customFormat="1" x14ac:dyDescent="0.3">
      <c r="A37" s="344"/>
      <c r="B37" s="90"/>
      <c r="C37" s="90"/>
      <c r="D37" s="90"/>
      <c r="E37" s="51"/>
      <c r="F37" s="51"/>
      <c r="G37" s="51"/>
      <c r="H37" s="51"/>
      <c r="I37" s="51"/>
      <c r="J37" s="51"/>
      <c r="N37" s="89"/>
    </row>
    <row r="38" spans="1:16" ht="47.25" customHeight="1" x14ac:dyDescent="0.3">
      <c r="A38" s="681" t="s">
        <v>115</v>
      </c>
      <c r="B38" s="682"/>
      <c r="C38" s="60">
        <v>2005</v>
      </c>
      <c r="D38" s="60">
        <v>2006</v>
      </c>
      <c r="E38" s="348">
        <v>2007</v>
      </c>
      <c r="F38" s="348">
        <v>2008</v>
      </c>
      <c r="G38" s="348">
        <v>2009</v>
      </c>
      <c r="H38" s="348">
        <v>2010</v>
      </c>
      <c r="I38" s="348">
        <v>2011</v>
      </c>
      <c r="J38" s="348">
        <v>2012</v>
      </c>
      <c r="K38" s="60">
        <v>2013</v>
      </c>
      <c r="L38" s="60">
        <v>2014</v>
      </c>
      <c r="M38" s="60">
        <v>2015</v>
      </c>
      <c r="N38" s="60">
        <v>2016</v>
      </c>
      <c r="O38" s="60">
        <v>2017</v>
      </c>
      <c r="P38" s="61">
        <v>2018</v>
      </c>
    </row>
    <row r="39" spans="1:16" x14ac:dyDescent="0.3">
      <c r="A39" s="328"/>
      <c r="B39" s="65"/>
      <c r="C39" s="349">
        <f t="shared" ref="C39:L39" si="2">C27*C31*$A$35/10^3</f>
        <v>1203.2977806484801</v>
      </c>
      <c r="D39" s="349">
        <f t="shared" si="2"/>
        <v>1232.6655259644001</v>
      </c>
      <c r="E39" s="349">
        <f t="shared" si="2"/>
        <v>1262.0332712803202</v>
      </c>
      <c r="F39" s="349">
        <f t="shared" si="2"/>
        <v>1291.40101659624</v>
      </c>
      <c r="G39" s="349">
        <f t="shared" si="2"/>
        <v>1418.75262331418</v>
      </c>
      <c r="H39" s="349">
        <f t="shared" si="2"/>
        <v>1450.29907331309</v>
      </c>
      <c r="I39" s="349">
        <f t="shared" si="2"/>
        <v>1497.2668106879996</v>
      </c>
      <c r="J39" s="349">
        <f t="shared" si="2"/>
        <v>1537.7625420432933</v>
      </c>
      <c r="K39" s="349">
        <f t="shared" si="2"/>
        <v>1578.2582733985867</v>
      </c>
      <c r="L39" s="349">
        <f t="shared" si="2"/>
        <v>1618.7540047538801</v>
      </c>
      <c r="M39" s="349">
        <f>M27*M31*$A$35/10^3</f>
        <v>1659.2497361091735</v>
      </c>
      <c r="N39" s="349">
        <f t="shared" ref="N39:P39" si="3">N27*N31*$A$35/10^3</f>
        <v>1659.2497361091735</v>
      </c>
      <c r="O39" s="349">
        <f t="shared" si="3"/>
        <v>1659.2497361091735</v>
      </c>
      <c r="P39" s="350">
        <f t="shared" si="3"/>
        <v>1659.2497361091735</v>
      </c>
    </row>
    <row r="40" spans="1:16" x14ac:dyDescent="0.3">
      <c r="A40" s="331"/>
      <c r="B40" s="69"/>
      <c r="C40" s="69"/>
      <c r="D40" s="69"/>
      <c r="E40" s="121"/>
      <c r="F40" s="121"/>
      <c r="G40" s="121"/>
      <c r="H40" s="121"/>
      <c r="I40" s="121"/>
      <c r="J40" s="121"/>
      <c r="N40" s="55"/>
    </row>
    <row r="41" spans="1:16" x14ac:dyDescent="0.3">
      <c r="N41" s="55"/>
    </row>
    <row r="42" spans="1:16" ht="47.25" customHeight="1" x14ac:dyDescent="0.3">
      <c r="A42" s="681" t="s">
        <v>113</v>
      </c>
      <c r="B42" s="682"/>
      <c r="C42" s="351">
        <v>2005</v>
      </c>
      <c r="D42" s="352">
        <v>2006</v>
      </c>
      <c r="E42" s="348">
        <v>2007</v>
      </c>
      <c r="F42" s="348">
        <v>2008</v>
      </c>
      <c r="G42" s="348">
        <v>2009</v>
      </c>
      <c r="H42" s="348">
        <v>2010</v>
      </c>
      <c r="I42" s="348">
        <v>2011</v>
      </c>
      <c r="J42" s="348">
        <v>2012</v>
      </c>
      <c r="K42" s="60">
        <v>2013</v>
      </c>
      <c r="L42" s="60">
        <v>2014</v>
      </c>
      <c r="M42" s="60">
        <v>2015</v>
      </c>
      <c r="N42" s="60">
        <v>2016</v>
      </c>
      <c r="O42" s="60">
        <v>2017</v>
      </c>
      <c r="P42" s="61">
        <v>2018</v>
      </c>
    </row>
    <row r="43" spans="1:16" x14ac:dyDescent="0.3">
      <c r="A43" s="328"/>
      <c r="B43" s="65"/>
      <c r="C43" s="118">
        <f t="shared" ref="C43:L43" si="4">C39*310</f>
        <v>373022.3120010288</v>
      </c>
      <c r="D43" s="118">
        <f t="shared" si="4"/>
        <v>382126.31304896402</v>
      </c>
      <c r="E43" s="118">
        <f t="shared" si="4"/>
        <v>391230.31409689924</v>
      </c>
      <c r="F43" s="118">
        <f t="shared" si="4"/>
        <v>400334.3151448344</v>
      </c>
      <c r="G43" s="118">
        <f t="shared" si="4"/>
        <v>439813.31322739582</v>
      </c>
      <c r="H43" s="118">
        <f t="shared" si="4"/>
        <v>449592.71272705792</v>
      </c>
      <c r="I43" s="118">
        <f t="shared" si="4"/>
        <v>464152.71131327987</v>
      </c>
      <c r="J43" s="118">
        <f t="shared" si="4"/>
        <v>476706.3880334209</v>
      </c>
      <c r="K43" s="118">
        <f t="shared" si="4"/>
        <v>489260.06475356186</v>
      </c>
      <c r="L43" s="118">
        <f t="shared" si="4"/>
        <v>501813.74147370283</v>
      </c>
      <c r="M43" s="118">
        <f>M39*310</f>
        <v>514367.4181938438</v>
      </c>
      <c r="N43" s="118">
        <f t="shared" ref="N43:P43" si="5">N39*310</f>
        <v>514367.4181938438</v>
      </c>
      <c r="O43" s="118">
        <f t="shared" si="5"/>
        <v>514367.4181938438</v>
      </c>
      <c r="P43" s="119">
        <f t="shared" si="5"/>
        <v>514367.4181938438</v>
      </c>
    </row>
    <row r="44" spans="1:16" x14ac:dyDescent="0.3">
      <c r="E44" s="354"/>
      <c r="G44" s="354"/>
    </row>
    <row r="46" spans="1:16" x14ac:dyDescent="0.3">
      <c r="A46" s="122"/>
      <c r="C46" s="50"/>
      <c r="D46" s="50"/>
    </row>
    <row r="47" spans="1:16" x14ac:dyDescent="0.3">
      <c r="A47" s="122"/>
      <c r="C47" s="124"/>
      <c r="D47" s="124"/>
    </row>
    <row r="48" spans="1:16" x14ac:dyDescent="0.3">
      <c r="A48" s="122"/>
      <c r="C48" s="355"/>
      <c r="D48" s="355"/>
    </row>
  </sheetData>
  <mergeCells count="2">
    <mergeCell ref="A38:B38"/>
    <mergeCell ref="A42:B42"/>
  </mergeCells>
  <pageMargins left="0.25" right="0.25" top="0.75" bottom="0.75" header="0.3" footer="0.3"/>
  <pageSetup paperSize="9" scale="51" fitToHeight="0" orientation="landscape" horizontalDpi="4294967293" verticalDpi="4294967293"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Sheet64">
    <tabColor rgb="FFFFC000"/>
    <pageSetUpPr fitToPage="1"/>
  </sheetPr>
  <dimension ref="A1:AA82"/>
  <sheetViews>
    <sheetView topLeftCell="N1" zoomScale="85" zoomScaleNormal="85" zoomScalePageLayoutView="70" workbookViewId="0">
      <selection activeCell="R79" sqref="R79"/>
    </sheetView>
  </sheetViews>
  <sheetFormatPr defaultColWidth="8.6640625" defaultRowHeight="15.6" x14ac:dyDescent="0.3"/>
  <cols>
    <col min="1" max="1" width="41" style="57" customWidth="1"/>
    <col min="2" max="2" width="20" style="122" customWidth="1"/>
    <col min="3" max="3" width="27" style="122" customWidth="1"/>
    <col min="4" max="4" width="29.6640625" style="122" customWidth="1"/>
    <col min="5" max="5" width="25.6640625" style="122" customWidth="1"/>
    <col min="6" max="13" width="25.6640625" style="57" customWidth="1"/>
    <col min="14" max="14" width="24.6640625" style="57" bestFit="1" customWidth="1"/>
    <col min="15" max="16" width="21.6640625" style="57" customWidth="1"/>
    <col min="17" max="17" width="22" style="57" customWidth="1"/>
    <col min="18" max="19" width="18.6640625" style="57" customWidth="1"/>
    <col min="20" max="20" width="24.44140625" style="57" customWidth="1"/>
    <col min="21" max="21" width="20.88671875" style="57" customWidth="1"/>
    <col min="22" max="22" width="21.44140625" style="57" customWidth="1"/>
    <col min="23" max="195" width="8.6640625" style="57" customWidth="1"/>
    <col min="196" max="196" width="43.44140625" style="57" customWidth="1"/>
    <col min="197" max="203" width="18.6640625" style="57" customWidth="1"/>
    <col min="204" max="204" width="15.44140625" style="57" customWidth="1"/>
    <col min="205" max="205" width="12.33203125" style="57" customWidth="1"/>
    <col min="206" max="206" width="14.33203125" style="57" customWidth="1"/>
    <col min="207" max="207" width="12.33203125" style="57" customWidth="1"/>
    <col min="208" max="208" width="12.6640625" style="57" customWidth="1"/>
    <col min="209" max="210" width="12.44140625" style="57" customWidth="1"/>
    <col min="211" max="211" width="12.33203125" style="57" customWidth="1"/>
    <col min="212" max="217" width="11.44140625" style="57" bestFit="1" customWidth="1"/>
    <col min="218" max="218" width="13.6640625" style="57" bestFit="1" customWidth="1"/>
    <col min="219" max="223" width="11.44140625" style="57" bestFit="1" customWidth="1"/>
    <col min="224" max="224" width="11.6640625" style="57" customWidth="1"/>
    <col min="225" max="225" width="13.44140625" style="57" bestFit="1" customWidth="1"/>
    <col min="226" max="227" width="11.44140625" style="57" bestFit="1" customWidth="1"/>
    <col min="228" max="228" width="13.6640625" style="57" bestFit="1" customWidth="1"/>
    <col min="229" max="234" width="11.44140625" style="57" bestFit="1" customWidth="1"/>
    <col min="235" max="237" width="11.33203125" style="57" bestFit="1" customWidth="1"/>
    <col min="238" max="238" width="13.6640625" style="57" bestFit="1" customWidth="1"/>
    <col min="239" max="243" width="11.33203125" style="57" bestFit="1" customWidth="1"/>
    <col min="244" max="244" width="13.44140625" style="57" customWidth="1"/>
    <col min="245" max="245" width="11.33203125" style="57" bestFit="1" customWidth="1"/>
    <col min="246" max="246" width="15.33203125" style="57" customWidth="1"/>
    <col min="247" max="247" width="13.33203125" style="57" customWidth="1"/>
    <col min="248" max="248" width="15.6640625" style="57" customWidth="1"/>
    <col min="249" max="249" width="14.6640625" style="57" customWidth="1"/>
    <col min="250" max="250" width="19.33203125" style="57" customWidth="1"/>
    <col min="251" max="251" width="14" style="57" customWidth="1"/>
    <col min="252" max="252" width="15.6640625" style="57" customWidth="1"/>
    <col min="253" max="253" width="17" style="57" customWidth="1"/>
    <col min="254" max="254" width="16.33203125" style="57" customWidth="1"/>
    <col min="255" max="255" width="17.33203125" style="57" customWidth="1"/>
    <col min="256" max="16384" width="8.6640625" style="57"/>
  </cols>
  <sheetData>
    <row r="1" spans="1:23" x14ac:dyDescent="0.3">
      <c r="A1" s="55"/>
      <c r="B1" s="56"/>
      <c r="C1" s="56"/>
      <c r="D1" s="56"/>
      <c r="E1" s="56"/>
      <c r="F1" s="55"/>
      <c r="G1" s="55"/>
      <c r="H1" s="55"/>
      <c r="I1" s="55"/>
      <c r="J1" s="55"/>
      <c r="K1" s="55"/>
      <c r="L1" s="55"/>
      <c r="M1" s="55"/>
    </row>
    <row r="2" spans="1:23" s="63" customFormat="1" x14ac:dyDescent="0.3">
      <c r="A2" s="58" t="s">
        <v>198</v>
      </c>
      <c r="B2" s="59" t="s">
        <v>166</v>
      </c>
      <c r="C2" s="60">
        <v>2005</v>
      </c>
      <c r="D2" s="60">
        <v>2006</v>
      </c>
      <c r="E2" s="60">
        <v>2007</v>
      </c>
      <c r="F2" s="60">
        <v>2008</v>
      </c>
      <c r="G2" s="60">
        <v>2009</v>
      </c>
      <c r="H2" s="60">
        <v>2010</v>
      </c>
      <c r="I2" s="60">
        <v>2011</v>
      </c>
      <c r="J2" s="60">
        <v>2012</v>
      </c>
      <c r="K2" s="60">
        <v>2013</v>
      </c>
      <c r="L2" s="60">
        <v>2014</v>
      </c>
      <c r="M2" s="60">
        <v>2015</v>
      </c>
      <c r="N2" s="509">
        <v>2016</v>
      </c>
      <c r="O2" s="509">
        <v>2017</v>
      </c>
      <c r="P2" s="117">
        <v>2018</v>
      </c>
    </row>
    <row r="3" spans="1:23" s="66" customFormat="1" x14ac:dyDescent="0.3">
      <c r="A3" s="64"/>
      <c r="B3" s="65"/>
      <c r="C3" s="309" t="s">
        <v>197</v>
      </c>
      <c r="D3" s="309" t="s">
        <v>197</v>
      </c>
      <c r="E3" s="309" t="s">
        <v>197</v>
      </c>
      <c r="F3" s="309" t="s">
        <v>197</v>
      </c>
      <c r="G3" s="309" t="s">
        <v>197</v>
      </c>
      <c r="H3" s="309" t="s">
        <v>197</v>
      </c>
      <c r="I3" s="309" t="s">
        <v>197</v>
      </c>
      <c r="J3" s="309" t="s">
        <v>197</v>
      </c>
      <c r="K3" s="309" t="s">
        <v>197</v>
      </c>
      <c r="L3" s="310">
        <f>'State population'!P35</f>
        <v>36429723.67876</v>
      </c>
      <c r="M3" s="309">
        <f>'State population'!Q35</f>
        <v>36905073.571680002</v>
      </c>
      <c r="N3" s="309">
        <f>'State population'!R35</f>
        <v>37380423.464599997</v>
      </c>
      <c r="O3" s="309">
        <f>'State population'!S35</f>
        <v>37855773.357519999</v>
      </c>
      <c r="P3" s="310">
        <f>'State population'!T35</f>
        <v>38331123.250440001</v>
      </c>
    </row>
    <row r="4" spans="1:23" s="66" customFormat="1" ht="16.2" x14ac:dyDescent="0.35">
      <c r="A4" s="68"/>
      <c r="B4" s="69"/>
      <c r="C4" s="311"/>
      <c r="E4" s="67"/>
      <c r="F4" s="67"/>
      <c r="G4" s="67"/>
      <c r="H4" s="136"/>
      <c r="I4" s="67"/>
      <c r="J4" s="67"/>
      <c r="K4" s="67"/>
      <c r="L4" s="67"/>
      <c r="M4" s="67"/>
      <c r="N4" s="380"/>
      <c r="O4" s="62"/>
    </row>
    <row r="5" spans="1:23" s="66" customFormat="1" ht="16.2" x14ac:dyDescent="0.35">
      <c r="A5" s="68"/>
      <c r="B5" s="69"/>
      <c r="C5" s="135"/>
      <c r="E5" s="70"/>
      <c r="F5" s="70"/>
      <c r="G5" s="71"/>
      <c r="H5" s="71"/>
      <c r="I5" s="72"/>
      <c r="J5" s="70"/>
      <c r="N5" s="380"/>
      <c r="O5" s="62"/>
      <c r="W5" s="73"/>
    </row>
    <row r="6" spans="1:23" s="66" customFormat="1" x14ac:dyDescent="0.3">
      <c r="A6" s="58" t="s">
        <v>19</v>
      </c>
      <c r="B6" s="59" t="s">
        <v>1</v>
      </c>
      <c r="C6" s="60">
        <v>2005</v>
      </c>
      <c r="D6" s="60">
        <v>2006</v>
      </c>
      <c r="E6" s="60">
        <v>2007</v>
      </c>
      <c r="F6" s="60">
        <v>2008</v>
      </c>
      <c r="G6" s="60">
        <v>2009</v>
      </c>
      <c r="H6" s="60">
        <v>2010</v>
      </c>
      <c r="I6" s="60">
        <v>2011</v>
      </c>
      <c r="J6" s="60">
        <v>2012</v>
      </c>
      <c r="K6" s="60">
        <v>2013</v>
      </c>
      <c r="L6" s="60">
        <v>2014</v>
      </c>
      <c r="M6" s="60">
        <v>2015</v>
      </c>
      <c r="N6" s="509">
        <v>2016</v>
      </c>
      <c r="O6" s="509">
        <v>2017</v>
      </c>
      <c r="P6" s="117">
        <v>2018</v>
      </c>
    </row>
    <row r="7" spans="1:23" s="48" customFormat="1" x14ac:dyDescent="0.3">
      <c r="A7" s="312"/>
      <c r="B7" s="313"/>
      <c r="C7" s="313" t="s">
        <v>197</v>
      </c>
      <c r="D7" s="313" t="s">
        <v>197</v>
      </c>
      <c r="E7" s="313" t="s">
        <v>197</v>
      </c>
      <c r="F7" s="313" t="s">
        <v>197</v>
      </c>
      <c r="G7" s="313" t="s">
        <v>197</v>
      </c>
      <c r="H7" s="313" t="s">
        <v>197</v>
      </c>
      <c r="I7" s="313" t="s">
        <v>197</v>
      </c>
      <c r="J7" s="313" t="s">
        <v>197</v>
      </c>
      <c r="K7" s="313" t="s">
        <v>197</v>
      </c>
      <c r="L7" s="314">
        <f>BOD!$B$37</f>
        <v>40.5</v>
      </c>
      <c r="M7" s="313">
        <f>BOD!$B$37</f>
        <v>40.5</v>
      </c>
      <c r="N7" s="313">
        <f>BOD!$B$37</f>
        <v>40.5</v>
      </c>
      <c r="O7" s="313">
        <f>BOD!$B$37</f>
        <v>40.5</v>
      </c>
      <c r="P7" s="314">
        <f>BOD!$B$37</f>
        <v>40.5</v>
      </c>
    </row>
    <row r="8" spans="1:23" s="66" customFormat="1" ht="16.2" x14ac:dyDescent="0.35">
      <c r="A8" s="68"/>
      <c r="B8" s="69"/>
      <c r="C8" s="69"/>
      <c r="D8" s="69"/>
      <c r="E8" s="75"/>
      <c r="F8" s="75"/>
      <c r="G8" s="75"/>
      <c r="H8" s="75"/>
      <c r="I8" s="75"/>
      <c r="J8" s="75"/>
      <c r="N8" s="380"/>
      <c r="O8" s="62"/>
    </row>
    <row r="9" spans="1:23" s="66" customFormat="1" ht="16.2" x14ac:dyDescent="0.35">
      <c r="A9" s="68"/>
      <c r="B9" s="76"/>
      <c r="C9" s="76"/>
      <c r="D9" s="76"/>
      <c r="E9" s="70"/>
      <c r="F9" s="70"/>
      <c r="G9" s="70"/>
      <c r="H9" s="70"/>
      <c r="I9" s="70"/>
      <c r="J9" s="70"/>
      <c r="N9" s="380"/>
      <c r="O9" s="62"/>
    </row>
    <row r="10" spans="1:23" s="63" customFormat="1" ht="30" customHeight="1" x14ac:dyDescent="0.3">
      <c r="A10" s="297" t="s">
        <v>54</v>
      </c>
      <c r="B10" s="59" t="s">
        <v>56</v>
      </c>
      <c r="C10" s="60">
        <v>2005</v>
      </c>
      <c r="D10" s="60">
        <v>2006</v>
      </c>
      <c r="E10" s="60">
        <v>2007</v>
      </c>
      <c r="F10" s="60">
        <v>2008</v>
      </c>
      <c r="G10" s="60">
        <v>2009</v>
      </c>
      <c r="H10" s="60">
        <v>2010</v>
      </c>
      <c r="I10" s="60">
        <v>2011</v>
      </c>
      <c r="J10" s="60">
        <v>2012</v>
      </c>
      <c r="K10" s="60">
        <v>2013</v>
      </c>
      <c r="L10" s="60">
        <v>2014</v>
      </c>
      <c r="M10" s="60">
        <v>2015</v>
      </c>
      <c r="N10" s="509">
        <v>2016</v>
      </c>
      <c r="O10" s="509">
        <v>2017</v>
      </c>
      <c r="P10" s="117">
        <v>2018</v>
      </c>
    </row>
    <row r="11" spans="1:23" ht="15.75" customHeight="1" x14ac:dyDescent="0.3">
      <c r="A11" s="77"/>
      <c r="B11" s="78"/>
      <c r="C11" s="42" t="s">
        <v>197</v>
      </c>
      <c r="D11" s="42" t="s">
        <v>197</v>
      </c>
      <c r="E11" s="42" t="s">
        <v>197</v>
      </c>
      <c r="F11" s="42" t="s">
        <v>197</v>
      </c>
      <c r="G11" s="42" t="s">
        <v>197</v>
      </c>
      <c r="H11" s="42" t="s">
        <v>197</v>
      </c>
      <c r="I11" s="42" t="s">
        <v>197</v>
      </c>
      <c r="J11" s="42" t="s">
        <v>197</v>
      </c>
      <c r="K11" s="42" t="s">
        <v>197</v>
      </c>
      <c r="L11" s="79">
        <f>L3*L7*0.001*365</f>
        <v>538522390.28126967</v>
      </c>
      <c r="M11" s="42">
        <f>M3*M7*0.001*365</f>
        <v>545549250.07335961</v>
      </c>
      <c r="N11" s="42">
        <f t="shared" ref="N11:P11" si="0">N3*N7*0.001*365</f>
        <v>552576109.86544943</v>
      </c>
      <c r="O11" s="42">
        <f t="shared" si="0"/>
        <v>559602969.65753937</v>
      </c>
      <c r="P11" s="79">
        <f t="shared" si="0"/>
        <v>566629829.44962943</v>
      </c>
    </row>
    <row r="12" spans="1:23" ht="15.75" customHeight="1" x14ac:dyDescent="0.35">
      <c r="A12" s="80"/>
      <c r="B12" s="76"/>
      <c r="C12" s="76"/>
      <c r="D12" s="76"/>
      <c r="E12" s="75"/>
      <c r="F12" s="75"/>
      <c r="G12" s="75"/>
      <c r="H12" s="75"/>
      <c r="I12" s="75"/>
      <c r="J12" s="75"/>
      <c r="N12" s="55"/>
      <c r="O12" s="62"/>
    </row>
    <row r="13" spans="1:23" ht="16.2" x14ac:dyDescent="0.35">
      <c r="A13" s="80"/>
      <c r="B13" s="76"/>
      <c r="C13" s="76"/>
      <c r="D13" s="76"/>
      <c r="E13" s="75"/>
      <c r="F13" s="81"/>
      <c r="G13" s="81"/>
      <c r="H13" s="81"/>
      <c r="I13" s="81"/>
      <c r="J13" s="81"/>
      <c r="N13" s="55"/>
      <c r="O13" s="62"/>
    </row>
    <row r="14" spans="1:23" ht="18" customHeight="1" x14ac:dyDescent="0.3">
      <c r="A14" s="58" t="s">
        <v>100</v>
      </c>
      <c r="B14" s="59" t="s">
        <v>166</v>
      </c>
      <c r="C14" s="60">
        <v>2005</v>
      </c>
      <c r="D14" s="60">
        <v>2006</v>
      </c>
      <c r="E14" s="60">
        <v>2007</v>
      </c>
      <c r="F14" s="60">
        <v>2008</v>
      </c>
      <c r="G14" s="60">
        <v>2009</v>
      </c>
      <c r="H14" s="60">
        <v>2010</v>
      </c>
      <c r="I14" s="60">
        <v>2011</v>
      </c>
      <c r="J14" s="60">
        <v>2012</v>
      </c>
      <c r="K14" s="60">
        <v>2013</v>
      </c>
      <c r="L14" s="60">
        <v>2014</v>
      </c>
      <c r="M14" s="60">
        <v>2015</v>
      </c>
      <c r="N14" s="509">
        <v>2016</v>
      </c>
      <c r="O14" s="509">
        <v>2017</v>
      </c>
      <c r="P14" s="117">
        <v>2018</v>
      </c>
    </row>
    <row r="15" spans="1:23" ht="15.75" customHeight="1" x14ac:dyDescent="0.3">
      <c r="A15" s="77"/>
      <c r="B15" s="78"/>
      <c r="C15" s="41">
        <v>1.25</v>
      </c>
      <c r="D15" s="41">
        <v>1.25</v>
      </c>
      <c r="E15" s="42">
        <v>1.25</v>
      </c>
      <c r="F15" s="42">
        <v>1.25</v>
      </c>
      <c r="G15" s="42">
        <v>1.25</v>
      </c>
      <c r="H15" s="42">
        <v>1.25</v>
      </c>
      <c r="I15" s="42">
        <v>1.25</v>
      </c>
      <c r="J15" s="42">
        <v>1.25</v>
      </c>
      <c r="K15" s="43">
        <v>1.25</v>
      </c>
      <c r="L15" s="43">
        <v>1.25</v>
      </c>
      <c r="M15" s="43">
        <v>1.25</v>
      </c>
      <c r="N15" s="43">
        <v>1.25</v>
      </c>
      <c r="O15" s="43">
        <v>1.25</v>
      </c>
      <c r="P15" s="44">
        <v>1.25</v>
      </c>
    </row>
    <row r="16" spans="1:23" ht="15.75" customHeight="1" x14ac:dyDescent="0.3">
      <c r="A16" s="80"/>
      <c r="B16" s="76"/>
      <c r="C16" s="76"/>
      <c r="D16" s="76"/>
      <c r="E16" s="75"/>
      <c r="F16" s="75"/>
      <c r="G16" s="75"/>
      <c r="H16" s="75"/>
      <c r="I16" s="75"/>
      <c r="J16" s="75"/>
      <c r="N16" s="55"/>
    </row>
    <row r="17" spans="1:20" x14ac:dyDescent="0.3">
      <c r="A17" s="80"/>
      <c r="B17" s="76"/>
      <c r="C17" s="76"/>
      <c r="D17" s="76"/>
      <c r="E17" s="82"/>
      <c r="F17" s="82"/>
      <c r="G17" s="82"/>
      <c r="H17" s="82"/>
      <c r="I17" s="82"/>
      <c r="J17" s="82"/>
      <c r="N17" s="55"/>
    </row>
    <row r="18" spans="1:20" s="63" customFormat="1" ht="18" x14ac:dyDescent="0.3">
      <c r="A18" s="58" t="s">
        <v>101</v>
      </c>
      <c r="B18" s="59" t="s">
        <v>166</v>
      </c>
      <c r="C18" s="60">
        <v>2005</v>
      </c>
      <c r="D18" s="60">
        <v>2006</v>
      </c>
      <c r="E18" s="60">
        <v>2007</v>
      </c>
      <c r="F18" s="60">
        <v>2008</v>
      </c>
      <c r="G18" s="60">
        <v>2009</v>
      </c>
      <c r="H18" s="60">
        <v>2010</v>
      </c>
      <c r="I18" s="60">
        <v>2011</v>
      </c>
      <c r="J18" s="60">
        <v>2012</v>
      </c>
      <c r="K18" s="60">
        <v>2013</v>
      </c>
      <c r="L18" s="60">
        <v>2014</v>
      </c>
      <c r="M18" s="60">
        <v>2015</v>
      </c>
      <c r="N18" s="509">
        <v>2016</v>
      </c>
      <c r="O18" s="509">
        <v>2017</v>
      </c>
      <c r="P18" s="117">
        <v>2018</v>
      </c>
    </row>
    <row r="19" spans="1:20" x14ac:dyDescent="0.3">
      <c r="A19" s="77"/>
      <c r="B19" s="78"/>
      <c r="C19" s="74">
        <v>1</v>
      </c>
      <c r="D19" s="74">
        <v>1</v>
      </c>
      <c r="E19" s="42">
        <v>1</v>
      </c>
      <c r="F19" s="42">
        <v>1</v>
      </c>
      <c r="G19" s="42">
        <v>1</v>
      </c>
      <c r="H19" s="42">
        <v>1</v>
      </c>
      <c r="I19" s="42">
        <v>1</v>
      </c>
      <c r="J19" s="42">
        <v>1</v>
      </c>
      <c r="K19" s="145">
        <v>1</v>
      </c>
      <c r="L19" s="145">
        <v>1</v>
      </c>
      <c r="M19" s="145">
        <v>1</v>
      </c>
      <c r="N19" s="145">
        <v>1</v>
      </c>
      <c r="O19" s="145">
        <v>1</v>
      </c>
      <c r="P19" s="146">
        <v>1</v>
      </c>
    </row>
    <row r="20" spans="1:20" x14ac:dyDescent="0.3">
      <c r="A20" s="80"/>
      <c r="B20" s="76"/>
      <c r="C20" s="76"/>
      <c r="D20" s="76"/>
      <c r="E20" s="75"/>
      <c r="F20" s="75"/>
      <c r="G20" s="75"/>
      <c r="H20" s="75"/>
      <c r="I20" s="75"/>
      <c r="J20" s="75"/>
      <c r="N20" s="55"/>
    </row>
    <row r="21" spans="1:20" x14ac:dyDescent="0.3">
      <c r="A21" s="80"/>
      <c r="B21" s="76"/>
      <c r="C21" s="76"/>
      <c r="D21" s="76"/>
      <c r="E21" s="82"/>
      <c r="F21" s="82"/>
      <c r="G21" s="82"/>
      <c r="H21" s="82"/>
      <c r="I21" s="82"/>
      <c r="J21" s="82"/>
      <c r="N21" s="55"/>
    </row>
    <row r="22" spans="1:20" ht="18" x14ac:dyDescent="0.3">
      <c r="A22" s="297" t="s">
        <v>188</v>
      </c>
      <c r="B22" s="59" t="s">
        <v>56</v>
      </c>
      <c r="C22" s="60">
        <v>2005</v>
      </c>
      <c r="D22" s="60">
        <v>2006</v>
      </c>
      <c r="E22" s="60">
        <v>2007</v>
      </c>
      <c r="F22" s="60">
        <v>2008</v>
      </c>
      <c r="G22" s="60">
        <v>2009</v>
      </c>
      <c r="H22" s="60">
        <v>2010</v>
      </c>
      <c r="I22" s="60">
        <v>2011</v>
      </c>
      <c r="J22" s="60">
        <v>2012</v>
      </c>
      <c r="K22" s="60">
        <v>2013</v>
      </c>
      <c r="L22" s="60">
        <v>2014</v>
      </c>
      <c r="M22" s="60">
        <v>2015</v>
      </c>
      <c r="N22" s="509">
        <v>2016</v>
      </c>
      <c r="O22" s="509">
        <v>2017</v>
      </c>
      <c r="P22" s="117">
        <v>2018</v>
      </c>
    </row>
    <row r="23" spans="1:20" s="49" customFormat="1" x14ac:dyDescent="0.3">
      <c r="A23" s="83"/>
      <c r="B23" s="84"/>
      <c r="C23" s="315" t="s">
        <v>197</v>
      </c>
      <c r="D23" s="315" t="s">
        <v>197</v>
      </c>
      <c r="E23" s="315" t="s">
        <v>197</v>
      </c>
      <c r="F23" s="315" t="s">
        <v>197</v>
      </c>
      <c r="G23" s="315" t="s">
        <v>197</v>
      </c>
      <c r="H23" s="315" t="s">
        <v>197</v>
      </c>
      <c r="I23" s="315" t="s">
        <v>197</v>
      </c>
      <c r="J23" s="315" t="s">
        <v>197</v>
      </c>
      <c r="K23" s="315" t="s">
        <v>197</v>
      </c>
      <c r="L23" s="316">
        <f>L11*'Urban_degree of utilization'!$P$10*L15</f>
        <v>226852556.90598488</v>
      </c>
      <c r="M23" s="315">
        <f>M11*'Urban_degree of utilization'!$P$10*M15</f>
        <v>229812621.59340274</v>
      </c>
      <c r="N23" s="315">
        <f>N11*'Urban_degree of utilization'!$P$10*N15</f>
        <v>232772686.28082061</v>
      </c>
      <c r="O23" s="315">
        <f>O11*'Urban_degree of utilization'!$P$10*O15</f>
        <v>235732750.96823847</v>
      </c>
      <c r="P23" s="316">
        <f>P11*'Urban_degree of utilization'!$P$10*P15</f>
        <v>238692815.65565643</v>
      </c>
    </row>
    <row r="24" spans="1:20" s="49" customFormat="1" x14ac:dyDescent="0.3">
      <c r="A24" s="46"/>
      <c r="B24" s="85"/>
      <c r="C24" s="317"/>
      <c r="D24" s="85"/>
      <c r="E24" s="86"/>
      <c r="F24" s="86"/>
      <c r="G24" s="86"/>
      <c r="H24" s="86"/>
      <c r="I24" s="86"/>
      <c r="J24" s="86"/>
      <c r="N24" s="89"/>
      <c r="O24" s="63"/>
    </row>
    <row r="25" spans="1:20" s="49" customFormat="1" x14ac:dyDescent="0.3">
      <c r="A25" s="46"/>
      <c r="B25" s="85"/>
      <c r="C25" s="85"/>
      <c r="D25" s="85"/>
      <c r="E25" s="87"/>
      <c r="F25" s="87"/>
      <c r="G25" s="87"/>
      <c r="H25" s="87"/>
      <c r="I25" s="87"/>
      <c r="J25" s="87"/>
      <c r="N25" s="89"/>
      <c r="O25" s="63"/>
    </row>
    <row r="26" spans="1:20" ht="18" x14ac:dyDescent="0.3">
      <c r="A26" s="297" t="s">
        <v>189</v>
      </c>
      <c r="B26" s="59" t="s">
        <v>56</v>
      </c>
      <c r="C26" s="60">
        <v>2005</v>
      </c>
      <c r="D26" s="60">
        <v>2006</v>
      </c>
      <c r="E26" s="60">
        <v>2007</v>
      </c>
      <c r="F26" s="60">
        <v>2008</v>
      </c>
      <c r="G26" s="60">
        <v>2009</v>
      </c>
      <c r="H26" s="60">
        <v>2010</v>
      </c>
      <c r="I26" s="60">
        <v>2011</v>
      </c>
      <c r="J26" s="60">
        <v>2012</v>
      </c>
      <c r="K26" s="60">
        <v>2013</v>
      </c>
      <c r="L26" s="60">
        <v>2014</v>
      </c>
      <c r="M26" s="60">
        <v>2015</v>
      </c>
      <c r="N26" s="509">
        <v>2016</v>
      </c>
      <c r="O26" s="509">
        <v>2017</v>
      </c>
      <c r="P26" s="117">
        <v>2018</v>
      </c>
    </row>
    <row r="27" spans="1:20" s="49" customFormat="1" x14ac:dyDescent="0.3">
      <c r="A27" s="88"/>
      <c r="B27" s="84"/>
      <c r="C27" s="315" t="s">
        <v>197</v>
      </c>
      <c r="D27" s="315" t="s">
        <v>197</v>
      </c>
      <c r="E27" s="315" t="s">
        <v>197</v>
      </c>
      <c r="F27" s="315" t="s">
        <v>197</v>
      </c>
      <c r="G27" s="315" t="s">
        <v>197</v>
      </c>
      <c r="H27" s="315" t="s">
        <v>197</v>
      </c>
      <c r="I27" s="315" t="s">
        <v>197</v>
      </c>
      <c r="J27" s="315" t="s">
        <v>197</v>
      </c>
      <c r="K27" s="315" t="s">
        <v>197</v>
      </c>
      <c r="L27" s="316">
        <f>L11*L19*(1-'Urban_degree of utilization'!$P$10)</f>
        <v>357040344.75648183</v>
      </c>
      <c r="M27" s="315">
        <f>M11*M19*(1-'Urban_degree of utilization'!$P$10)</f>
        <v>361699152.79863745</v>
      </c>
      <c r="N27" s="315">
        <f>N11*N19*(1-'Urban_degree of utilization'!$P$10)</f>
        <v>366357960.84079301</v>
      </c>
      <c r="O27" s="315">
        <f>O11*O19*(1-'Urban_degree of utilization'!$P$10)</f>
        <v>371016768.88294864</v>
      </c>
      <c r="P27" s="316">
        <f>P11*P19*(1-'Urban_degree of utilization'!$P$10)</f>
        <v>375675576.92510432</v>
      </c>
    </row>
    <row r="28" spans="1:20" s="49" customFormat="1" x14ac:dyDescent="0.3">
      <c r="A28" s="89"/>
      <c r="B28" s="90"/>
      <c r="C28" s="317"/>
      <c r="D28" s="90"/>
      <c r="E28" s="86"/>
      <c r="F28" s="86"/>
      <c r="G28" s="86"/>
      <c r="H28" s="86"/>
      <c r="I28" s="86"/>
      <c r="J28" s="86"/>
      <c r="K28" s="86"/>
      <c r="O28" s="63"/>
      <c r="P28" s="63"/>
      <c r="Q28" s="63"/>
      <c r="R28" s="63"/>
      <c r="S28" s="63"/>
      <c r="T28" s="63"/>
    </row>
    <row r="29" spans="1:20" s="49" customFormat="1" x14ac:dyDescent="0.3">
      <c r="A29" s="89"/>
      <c r="B29" s="90"/>
      <c r="C29" s="90"/>
      <c r="D29" s="90"/>
      <c r="E29" s="51"/>
      <c r="F29" s="51"/>
      <c r="G29" s="51"/>
      <c r="H29" s="51"/>
      <c r="I29" s="51"/>
      <c r="J29" s="51"/>
      <c r="K29" s="51"/>
      <c r="P29" s="137"/>
    </row>
    <row r="30" spans="1:20" s="49" customFormat="1" ht="15.75" customHeight="1" x14ac:dyDescent="0.3">
      <c r="A30" s="297" t="s">
        <v>102</v>
      </c>
      <c r="B30" s="298"/>
      <c r="C30" s="89"/>
      <c r="D30" s="89"/>
      <c r="E30" s="91"/>
      <c r="F30" s="91"/>
      <c r="G30" s="91"/>
      <c r="H30" s="91"/>
      <c r="I30" s="91"/>
      <c r="J30" s="91"/>
      <c r="K30" s="91"/>
      <c r="M30" s="63"/>
      <c r="N30" s="63"/>
      <c r="O30" s="63"/>
      <c r="P30" s="63"/>
      <c r="Q30" s="63"/>
      <c r="R30" s="63"/>
      <c r="S30" s="63"/>
      <c r="T30" s="63"/>
    </row>
    <row r="31" spans="1:20" s="49" customFormat="1" ht="15.75" customHeight="1" x14ac:dyDescent="0.3">
      <c r="A31" s="92">
        <v>0.6</v>
      </c>
      <c r="B31" s="93" t="s">
        <v>12</v>
      </c>
      <c r="C31" s="50"/>
      <c r="D31" s="50"/>
      <c r="E31" s="51"/>
      <c r="F31" s="48"/>
      <c r="G31" s="48"/>
      <c r="H31" s="48"/>
      <c r="I31" s="48"/>
      <c r="J31" s="48"/>
      <c r="K31" s="48"/>
      <c r="M31" s="63"/>
      <c r="N31" s="63"/>
      <c r="O31" s="63"/>
      <c r="P31" s="63"/>
      <c r="Q31" s="63"/>
      <c r="R31" s="63"/>
      <c r="S31" s="63"/>
      <c r="T31" s="63"/>
    </row>
    <row r="32" spans="1:20" s="49" customFormat="1" ht="15.75" customHeight="1" x14ac:dyDescent="0.3">
      <c r="A32" s="89"/>
      <c r="B32" s="89"/>
      <c r="C32" s="89"/>
      <c r="D32" s="89"/>
      <c r="E32" s="51"/>
      <c r="F32" s="51"/>
      <c r="G32" s="51"/>
      <c r="H32" s="51"/>
      <c r="I32" s="51"/>
      <c r="J32" s="51"/>
      <c r="K32" s="51"/>
      <c r="M32" s="63"/>
      <c r="N32" s="63"/>
      <c r="O32" s="63"/>
      <c r="P32" s="63"/>
      <c r="Q32" s="63"/>
      <c r="R32" s="63"/>
      <c r="S32" s="63"/>
      <c r="T32" s="63"/>
    </row>
    <row r="33" spans="1:27" s="49" customFormat="1" x14ac:dyDescent="0.3">
      <c r="A33" s="671" t="s">
        <v>18</v>
      </c>
      <c r="B33" s="672"/>
      <c r="C33" s="89"/>
      <c r="D33" s="89"/>
      <c r="E33" s="51"/>
      <c r="F33" s="51"/>
      <c r="G33" s="51"/>
      <c r="H33" s="51"/>
      <c r="I33" s="51"/>
      <c r="J33" s="51"/>
      <c r="K33" s="51"/>
      <c r="M33" s="63"/>
      <c r="N33" s="63"/>
      <c r="O33" s="63"/>
      <c r="P33" s="63"/>
      <c r="Q33" s="63"/>
      <c r="R33" s="63"/>
      <c r="S33" s="63"/>
      <c r="T33" s="63"/>
    </row>
    <row r="34" spans="1:27" s="49" customFormat="1" x14ac:dyDescent="0.3">
      <c r="A34" s="94">
        <v>0</v>
      </c>
      <c r="B34" s="95" t="s">
        <v>17</v>
      </c>
      <c r="C34" s="90"/>
      <c r="D34" s="96"/>
      <c r="E34" s="51"/>
      <c r="F34" s="51"/>
      <c r="G34" s="51"/>
      <c r="H34" s="51"/>
      <c r="I34" s="51"/>
      <c r="J34" s="51"/>
      <c r="K34" s="51"/>
      <c r="M34" s="63"/>
      <c r="N34" s="63"/>
      <c r="O34" s="63"/>
      <c r="P34" s="63"/>
      <c r="Q34" s="63"/>
      <c r="R34" s="63"/>
      <c r="S34" s="63"/>
      <c r="T34" s="63"/>
    </row>
    <row r="35" spans="1:27" s="49" customFormat="1" ht="16.2" thickBot="1" x14ac:dyDescent="0.35">
      <c r="A35" s="97"/>
      <c r="B35" s="89"/>
      <c r="C35" s="89"/>
      <c r="D35" s="89"/>
      <c r="E35" s="51"/>
      <c r="F35" s="51"/>
      <c r="G35" s="51"/>
      <c r="H35" s="51"/>
      <c r="I35" s="51"/>
      <c r="J35" s="51"/>
      <c r="K35" s="51"/>
    </row>
    <row r="36" spans="1:27" s="49" customFormat="1" x14ac:dyDescent="0.3">
      <c r="A36" s="98" t="s">
        <v>10</v>
      </c>
      <c r="B36" s="99"/>
      <c r="C36" s="90"/>
      <c r="D36" s="90"/>
      <c r="E36" s="51"/>
      <c r="F36" s="51"/>
      <c r="G36" s="51"/>
      <c r="H36" s="51"/>
      <c r="I36" s="51"/>
      <c r="J36" s="51"/>
      <c r="K36" s="51"/>
    </row>
    <row r="37" spans="1:27" s="49" customFormat="1" x14ac:dyDescent="0.3">
      <c r="A37" s="100" t="s">
        <v>2</v>
      </c>
      <c r="B37" s="101" t="s">
        <v>11</v>
      </c>
      <c r="C37" s="89"/>
      <c r="D37" s="89"/>
      <c r="E37" s="51"/>
      <c r="F37" s="51"/>
      <c r="G37" s="51"/>
      <c r="H37" s="51"/>
      <c r="I37" s="51"/>
      <c r="J37" s="51"/>
      <c r="K37" s="51"/>
    </row>
    <row r="38" spans="1:27" s="49" customFormat="1" x14ac:dyDescent="0.3">
      <c r="A38" s="52" t="s">
        <v>3</v>
      </c>
      <c r="B38" s="102">
        <v>0.8</v>
      </c>
      <c r="C38" s="103"/>
      <c r="D38" s="103"/>
      <c r="E38" s="51"/>
      <c r="F38" s="51"/>
      <c r="G38" s="51"/>
      <c r="H38" s="51"/>
      <c r="I38" s="51"/>
      <c r="J38" s="51"/>
      <c r="K38" s="51"/>
    </row>
    <row r="39" spans="1:27" s="49" customFormat="1" ht="46.8" x14ac:dyDescent="0.3">
      <c r="A39" s="52" t="s">
        <v>4</v>
      </c>
      <c r="B39" s="104">
        <v>0.3</v>
      </c>
      <c r="C39" s="103"/>
      <c r="D39" s="103"/>
      <c r="E39" s="51"/>
      <c r="F39" s="51"/>
      <c r="G39" s="51"/>
      <c r="H39" s="51"/>
      <c r="I39" s="51"/>
      <c r="J39" s="51"/>
      <c r="K39" s="51"/>
    </row>
    <row r="40" spans="1:27" s="49" customFormat="1" ht="31.2" x14ac:dyDescent="0.3">
      <c r="A40" s="52" t="s">
        <v>96</v>
      </c>
      <c r="B40" s="104">
        <v>0</v>
      </c>
      <c r="C40" s="103"/>
      <c r="D40" s="103"/>
      <c r="E40" s="51"/>
      <c r="F40" s="51"/>
      <c r="G40" s="51"/>
      <c r="H40" s="51"/>
      <c r="I40" s="51"/>
      <c r="J40" s="51"/>
      <c r="K40" s="51"/>
    </row>
    <row r="41" spans="1:27" s="49" customFormat="1" x14ac:dyDescent="0.3">
      <c r="A41" s="52" t="s">
        <v>5</v>
      </c>
      <c r="B41" s="102">
        <v>0.5</v>
      </c>
      <c r="C41" s="103"/>
      <c r="D41" s="103"/>
      <c r="E41" s="51"/>
      <c r="F41" s="51"/>
      <c r="G41" s="51"/>
      <c r="H41" s="51"/>
      <c r="I41" s="51"/>
      <c r="J41" s="51"/>
      <c r="K41" s="51"/>
    </row>
    <row r="42" spans="1:27" s="49" customFormat="1" x14ac:dyDescent="0.3">
      <c r="A42" s="52" t="s">
        <v>6</v>
      </c>
      <c r="B42" s="102">
        <v>0.1</v>
      </c>
      <c r="C42" s="103"/>
      <c r="D42" s="103"/>
      <c r="E42" s="51"/>
      <c r="F42" s="51"/>
      <c r="G42" s="51"/>
      <c r="H42" s="51"/>
      <c r="I42" s="51"/>
      <c r="J42" s="51"/>
      <c r="K42" s="51"/>
    </row>
    <row r="43" spans="1:27" s="49" customFormat="1" x14ac:dyDescent="0.3">
      <c r="A43" s="52" t="s">
        <v>7</v>
      </c>
      <c r="B43" s="102">
        <v>0</v>
      </c>
      <c r="C43" s="103"/>
      <c r="D43" s="103"/>
      <c r="E43" s="51"/>
      <c r="F43" s="51"/>
      <c r="G43" s="51"/>
      <c r="H43" s="51"/>
      <c r="I43" s="51"/>
      <c r="J43" s="51"/>
      <c r="K43" s="51"/>
    </row>
    <row r="44" spans="1:27" s="49" customFormat="1" x14ac:dyDescent="0.3">
      <c r="A44" s="52" t="s">
        <v>8</v>
      </c>
      <c r="B44" s="102">
        <v>0.5</v>
      </c>
      <c r="C44" s="103"/>
      <c r="D44" s="103"/>
      <c r="E44" s="51"/>
      <c r="F44" s="51"/>
      <c r="G44" s="51"/>
      <c r="H44" s="51"/>
      <c r="I44" s="51"/>
      <c r="J44" s="51"/>
      <c r="K44" s="51"/>
    </row>
    <row r="45" spans="1:27" s="49" customFormat="1" ht="31.2" x14ac:dyDescent="0.3">
      <c r="A45" s="53" t="s">
        <v>99</v>
      </c>
      <c r="B45" s="105">
        <v>0.5</v>
      </c>
      <c r="C45" s="103"/>
      <c r="D45" s="103"/>
      <c r="E45" s="51"/>
      <c r="F45" s="51"/>
      <c r="G45" s="51"/>
      <c r="H45" s="51"/>
      <c r="I45" s="51"/>
      <c r="J45" s="51"/>
      <c r="K45" s="51"/>
    </row>
    <row r="46" spans="1:27" s="49" customFormat="1" ht="47.4" thickBot="1" x14ac:dyDescent="0.35">
      <c r="A46" s="54" t="s">
        <v>9</v>
      </c>
      <c r="B46" s="106">
        <v>0.1</v>
      </c>
      <c r="C46" s="103"/>
      <c r="D46" s="103"/>
      <c r="E46" s="51"/>
      <c r="F46" s="51"/>
      <c r="G46" s="51"/>
      <c r="H46" s="51"/>
      <c r="I46" s="51"/>
      <c r="J46" s="51"/>
      <c r="K46" s="51"/>
    </row>
    <row r="47" spans="1:27" s="49" customFormat="1" ht="16.2" thickBot="1" x14ac:dyDescent="0.35">
      <c r="A47" s="107"/>
      <c r="B47" s="108"/>
      <c r="C47" s="108"/>
      <c r="D47" s="108"/>
      <c r="E47" s="108"/>
      <c r="F47" s="108"/>
      <c r="G47" s="108"/>
      <c r="H47" s="51"/>
      <c r="I47" s="51"/>
      <c r="J47" s="51"/>
      <c r="K47" s="51"/>
      <c r="L47" s="51"/>
      <c r="M47" s="51"/>
    </row>
    <row r="48" spans="1:27" s="49" customFormat="1" ht="45.75" customHeight="1" thickBot="1" x14ac:dyDescent="0.35">
      <c r="A48" s="673" t="s">
        <v>277</v>
      </c>
      <c r="B48" s="674"/>
      <c r="C48" s="674"/>
      <c r="D48" s="675"/>
      <c r="E48" s="125"/>
      <c r="F48" s="125"/>
      <c r="G48" s="125"/>
      <c r="H48" s="125"/>
      <c r="I48" s="125"/>
      <c r="J48" s="51"/>
      <c r="K48" s="51"/>
      <c r="L48" s="51"/>
      <c r="M48" s="51"/>
      <c r="O48" s="51"/>
      <c r="P48" s="51"/>
      <c r="Q48" s="51"/>
      <c r="R48" s="51"/>
      <c r="S48" s="51"/>
      <c r="T48" s="51"/>
      <c r="U48" s="51"/>
      <c r="V48" s="51"/>
      <c r="W48" s="51"/>
      <c r="X48" s="51"/>
      <c r="Y48" s="51"/>
      <c r="Z48" s="51"/>
      <c r="AA48" s="51"/>
    </row>
    <row r="49" spans="1:27" s="49" customFormat="1" ht="62.4" x14ac:dyDescent="0.3">
      <c r="A49" s="126" t="s">
        <v>57</v>
      </c>
      <c r="B49" s="127" t="s">
        <v>61</v>
      </c>
      <c r="C49" s="147" t="s">
        <v>174</v>
      </c>
      <c r="D49" s="148" t="s">
        <v>175</v>
      </c>
      <c r="F49" s="51"/>
      <c r="G49" s="51"/>
      <c r="H49" s="51"/>
      <c r="I49" s="51"/>
      <c r="J49" s="51"/>
      <c r="K49" s="51"/>
      <c r="L49" s="51"/>
      <c r="M49" s="51"/>
      <c r="O49" s="51"/>
      <c r="P49" s="51"/>
      <c r="Q49" s="51"/>
      <c r="R49" s="51"/>
      <c r="S49" s="51"/>
      <c r="T49" s="51"/>
      <c r="U49" s="51"/>
      <c r="V49" s="51"/>
      <c r="W49" s="51"/>
      <c r="X49" s="51"/>
      <c r="Y49" s="51"/>
      <c r="Z49" s="51"/>
      <c r="AA49" s="51"/>
    </row>
    <row r="50" spans="1:27" s="49" customFormat="1" x14ac:dyDescent="0.3">
      <c r="A50" s="676" t="s">
        <v>173</v>
      </c>
      <c r="B50" s="110" t="s">
        <v>58</v>
      </c>
      <c r="C50" s="318" t="s">
        <v>197</v>
      </c>
      <c r="D50" s="319">
        <f>'Urban_degree of utilization'!$S$10</f>
        <v>0.44400000000000001</v>
      </c>
      <c r="F50" s="51"/>
      <c r="G50" s="51"/>
      <c r="H50" s="51"/>
      <c r="I50" s="51"/>
      <c r="J50" s="51"/>
      <c r="K50" s="51"/>
      <c r="L50" s="51"/>
      <c r="M50" s="51"/>
      <c r="O50" s="51"/>
      <c r="P50" s="51"/>
      <c r="Q50" s="51"/>
      <c r="R50" s="51"/>
      <c r="S50" s="51"/>
      <c r="T50" s="51"/>
      <c r="U50" s="51"/>
      <c r="V50" s="51"/>
      <c r="W50" s="51"/>
      <c r="X50" s="51"/>
      <c r="Y50" s="51"/>
      <c r="Z50" s="51"/>
      <c r="AA50" s="51"/>
    </row>
    <row r="51" spans="1:27" s="49" customFormat="1" x14ac:dyDescent="0.3">
      <c r="A51" s="676"/>
      <c r="B51" s="110" t="s">
        <v>59</v>
      </c>
      <c r="C51" s="318" t="s">
        <v>197</v>
      </c>
      <c r="D51" s="319">
        <f>'Urban_degree of utilization'!$Q$10</f>
        <v>4.1000000000000002E-2</v>
      </c>
      <c r="F51" s="51"/>
      <c r="G51" s="51"/>
      <c r="H51" s="51"/>
      <c r="I51" s="51"/>
      <c r="J51" s="51"/>
      <c r="K51" s="51"/>
      <c r="L51" s="51"/>
      <c r="M51" s="51"/>
      <c r="O51" s="51"/>
      <c r="P51" s="51"/>
      <c r="Q51" s="51"/>
      <c r="R51" s="51"/>
      <c r="S51" s="51"/>
      <c r="T51" s="51"/>
      <c r="U51" s="51"/>
      <c r="V51" s="51"/>
      <c r="W51" s="51"/>
      <c r="X51" s="51"/>
      <c r="Y51" s="51"/>
      <c r="Z51" s="51"/>
      <c r="AA51" s="51"/>
    </row>
    <row r="52" spans="1:27" s="49" customFormat="1" x14ac:dyDescent="0.3">
      <c r="A52" s="676"/>
      <c r="B52" s="110" t="s">
        <v>98</v>
      </c>
      <c r="C52" s="318" t="s">
        <v>197</v>
      </c>
      <c r="D52" s="319">
        <f>'Urban_degree of utilization'!$R$10</f>
        <v>0.02</v>
      </c>
      <c r="F52" s="51"/>
      <c r="G52" s="51"/>
      <c r="H52" s="51"/>
      <c r="I52" s="51"/>
      <c r="J52" s="51"/>
      <c r="K52" s="51"/>
      <c r="L52" s="51"/>
      <c r="M52" s="51"/>
      <c r="O52" s="51"/>
      <c r="P52" s="51"/>
      <c r="Q52" s="51"/>
      <c r="R52" s="51"/>
      <c r="S52" s="51"/>
      <c r="T52" s="51"/>
      <c r="U52" s="51"/>
      <c r="V52" s="51"/>
      <c r="W52" s="51"/>
      <c r="X52" s="51"/>
      <c r="Y52" s="51"/>
      <c r="Z52" s="51"/>
      <c r="AA52" s="51"/>
    </row>
    <row r="53" spans="1:27" s="49" customFormat="1" x14ac:dyDescent="0.3">
      <c r="A53" s="676"/>
      <c r="B53" s="110" t="s">
        <v>60</v>
      </c>
      <c r="C53" s="318" t="s">
        <v>197</v>
      </c>
      <c r="D53" s="319">
        <f>'Urban_degree of utilization'!$P$10</f>
        <v>0.33700000000000002</v>
      </c>
      <c r="F53" s="51"/>
      <c r="G53" s="51"/>
      <c r="H53" s="51"/>
      <c r="I53" s="51"/>
      <c r="J53" s="51"/>
      <c r="K53" s="51"/>
      <c r="L53" s="51"/>
      <c r="M53" s="51"/>
      <c r="O53" s="51"/>
      <c r="P53" s="51"/>
      <c r="Q53" s="51"/>
      <c r="R53" s="51"/>
      <c r="S53" s="51"/>
      <c r="T53" s="51"/>
      <c r="U53" s="51"/>
      <c r="V53" s="51"/>
      <c r="W53" s="51"/>
      <c r="X53" s="51"/>
      <c r="Y53" s="51"/>
      <c r="Z53" s="51"/>
      <c r="AA53" s="51"/>
    </row>
    <row r="54" spans="1:27" s="49" customFormat="1" ht="15.75" customHeight="1" thickBot="1" x14ac:dyDescent="0.35">
      <c r="A54" s="677"/>
      <c r="B54" s="149" t="s">
        <v>134</v>
      </c>
      <c r="C54" s="356" t="s">
        <v>197</v>
      </c>
      <c r="D54" s="321">
        <f>'Urban_degree of utilization'!$T$10</f>
        <v>0.15799999999999997</v>
      </c>
      <c r="F54" s="51"/>
      <c r="G54" s="51"/>
      <c r="H54" s="51"/>
      <c r="I54" s="51"/>
      <c r="J54" s="51"/>
      <c r="K54" s="51"/>
      <c r="L54" s="51"/>
      <c r="M54" s="51"/>
      <c r="O54" s="51"/>
      <c r="P54" s="51"/>
      <c r="Q54" s="51"/>
      <c r="R54" s="51"/>
      <c r="S54" s="51"/>
      <c r="T54" s="51"/>
      <c r="U54" s="51"/>
      <c r="V54" s="51"/>
      <c r="W54" s="51"/>
      <c r="X54" s="51"/>
      <c r="Y54" s="51"/>
      <c r="Z54" s="51"/>
      <c r="AA54" s="51"/>
    </row>
    <row r="55" spans="1:27" s="49" customFormat="1" x14ac:dyDescent="0.3">
      <c r="A55" s="141"/>
      <c r="B55" s="110"/>
      <c r="C55" s="132"/>
      <c r="F55" s="51"/>
      <c r="G55" s="51"/>
      <c r="H55" s="51"/>
      <c r="I55" s="51"/>
      <c r="J55" s="51"/>
      <c r="K55" s="51"/>
      <c r="L55" s="51"/>
      <c r="M55" s="51"/>
      <c r="O55" s="51"/>
      <c r="P55" s="51"/>
      <c r="Q55" s="51"/>
      <c r="R55" s="51"/>
      <c r="S55" s="51"/>
      <c r="T55" s="51"/>
      <c r="U55" s="51"/>
      <c r="V55" s="51"/>
      <c r="W55" s="51"/>
      <c r="X55" s="51"/>
      <c r="Y55" s="51"/>
      <c r="Z55" s="51"/>
      <c r="AA55" s="51"/>
    </row>
    <row r="56" spans="1:27" s="49" customFormat="1" ht="16.2" thickBot="1" x14ac:dyDescent="0.35">
      <c r="A56" s="110"/>
      <c r="B56" s="132"/>
      <c r="D56" s="134"/>
      <c r="F56" s="110"/>
      <c r="G56" s="110"/>
      <c r="H56" s="111"/>
      <c r="I56" s="112"/>
      <c r="J56" s="51"/>
      <c r="K56" s="51"/>
      <c r="L56" s="51"/>
      <c r="M56" s="51"/>
    </row>
    <row r="57" spans="1:27" s="49" customFormat="1" ht="48" customHeight="1" x14ac:dyDescent="0.3">
      <c r="A57" s="143" t="s">
        <v>278</v>
      </c>
      <c r="B57" s="147" t="s">
        <v>107</v>
      </c>
      <c r="C57" s="144" t="s">
        <v>108</v>
      </c>
      <c r="D57" s="134"/>
      <c r="F57" s="110"/>
      <c r="G57" s="110"/>
      <c r="H57" s="111"/>
      <c r="I57" s="112"/>
      <c r="J57" s="51"/>
      <c r="K57" s="51"/>
      <c r="L57" s="51"/>
      <c r="M57" s="51"/>
    </row>
    <row r="58" spans="1:27" s="49" customFormat="1" ht="16.2" thickBot="1" x14ac:dyDescent="0.35">
      <c r="A58" s="142" t="s">
        <v>109</v>
      </c>
      <c r="B58" s="322" t="s">
        <v>197</v>
      </c>
      <c r="C58" s="323">
        <f>Population!C36</f>
        <v>0.38879999999999998</v>
      </c>
      <c r="D58" s="134"/>
      <c r="F58" s="110"/>
      <c r="G58" s="110"/>
      <c r="H58" s="111"/>
      <c r="I58" s="112"/>
      <c r="J58" s="51"/>
      <c r="K58" s="51"/>
      <c r="L58" s="51"/>
      <c r="M58" s="51"/>
    </row>
    <row r="59" spans="1:27" s="49" customFormat="1" x14ac:dyDescent="0.3">
      <c r="A59" s="133"/>
      <c r="B59" s="133"/>
      <c r="C59" s="133"/>
      <c r="E59" s="110"/>
      <c r="F59" s="111"/>
      <c r="G59" s="111"/>
      <c r="H59" s="112"/>
      <c r="I59" s="51"/>
      <c r="J59" s="51"/>
      <c r="K59" s="51"/>
      <c r="L59" s="51"/>
    </row>
    <row r="60" spans="1:27" s="49" customFormat="1" x14ac:dyDescent="0.3">
      <c r="A60" s="109"/>
      <c r="B60" s="133"/>
      <c r="C60" s="133"/>
      <c r="D60" s="133"/>
      <c r="E60" s="133"/>
      <c r="F60" s="133"/>
      <c r="G60" s="133"/>
      <c r="H60" s="133"/>
      <c r="I60" s="133"/>
      <c r="J60" s="133"/>
      <c r="K60" s="133"/>
      <c r="L60" s="133"/>
      <c r="M60" s="133"/>
      <c r="N60" s="133"/>
      <c r="O60" s="133"/>
      <c r="P60" s="133"/>
      <c r="Q60" s="133"/>
      <c r="R60" s="133"/>
      <c r="S60" s="133"/>
      <c r="T60" s="133"/>
    </row>
    <row r="61" spans="1:27" s="49" customFormat="1" x14ac:dyDescent="0.3">
      <c r="A61" s="715" t="s">
        <v>65</v>
      </c>
      <c r="B61" s="716"/>
      <c r="C61" s="533"/>
      <c r="D61" s="534"/>
      <c r="E61" s="534"/>
      <c r="F61" s="535"/>
      <c r="G61" s="535"/>
      <c r="H61" s="535"/>
      <c r="I61" s="539"/>
      <c r="J61" s="535"/>
      <c r="K61" s="535"/>
      <c r="L61" s="535"/>
      <c r="M61" s="536"/>
      <c r="N61" s="536"/>
      <c r="O61" s="537"/>
      <c r="P61" s="537"/>
      <c r="Q61" s="537"/>
      <c r="R61" s="537"/>
      <c r="S61" s="537"/>
      <c r="T61" s="536"/>
      <c r="U61" s="536"/>
      <c r="V61" s="538"/>
    </row>
    <row r="62" spans="1:27" s="49" customFormat="1" ht="108" customHeight="1" x14ac:dyDescent="0.3">
      <c r="A62" s="710" t="s">
        <v>13</v>
      </c>
      <c r="B62" s="653" t="s">
        <v>110</v>
      </c>
      <c r="C62" s="707" t="s">
        <v>111</v>
      </c>
      <c r="D62" s="707" t="s">
        <v>14</v>
      </c>
      <c r="E62" s="707" t="s">
        <v>104</v>
      </c>
      <c r="F62" s="653" t="s">
        <v>178</v>
      </c>
      <c r="G62" s="685"/>
      <c r="H62" s="709" t="s">
        <v>103</v>
      </c>
      <c r="I62" s="653" t="s">
        <v>62</v>
      </c>
      <c r="J62" s="654"/>
      <c r="K62" s="654"/>
      <c r="L62" s="654"/>
      <c r="M62" s="654"/>
      <c r="N62" s="654"/>
      <c r="O62" s="654"/>
      <c r="P62" s="654"/>
      <c r="Q62" s="654"/>
      <c r="R62" s="654"/>
      <c r="S62" s="654"/>
      <c r="T62" s="654"/>
      <c r="U62" s="654"/>
      <c r="V62" s="685"/>
    </row>
    <row r="63" spans="1:27" s="49" customFormat="1" x14ac:dyDescent="0.3">
      <c r="A63" s="710"/>
      <c r="B63" s="650"/>
      <c r="C63" s="708"/>
      <c r="D63" s="708"/>
      <c r="E63" s="708"/>
      <c r="F63" s="650"/>
      <c r="G63" s="686"/>
      <c r="H63" s="709"/>
      <c r="I63" s="501">
        <v>2005</v>
      </c>
      <c r="J63" s="514">
        <v>2006</v>
      </c>
      <c r="K63" s="501">
        <v>2007</v>
      </c>
      <c r="L63" s="501">
        <v>2008</v>
      </c>
      <c r="M63" s="501">
        <v>2009</v>
      </c>
      <c r="N63" s="514">
        <v>2010</v>
      </c>
      <c r="O63" s="501">
        <v>2011</v>
      </c>
      <c r="P63" s="501">
        <v>2012</v>
      </c>
      <c r="Q63" s="501">
        <v>2013</v>
      </c>
      <c r="R63" s="540">
        <v>2014</v>
      </c>
      <c r="S63" s="514">
        <v>2015</v>
      </c>
      <c r="T63" s="514">
        <v>2016</v>
      </c>
      <c r="U63" s="514">
        <v>2017</v>
      </c>
      <c r="V63" s="540">
        <v>2018</v>
      </c>
    </row>
    <row r="64" spans="1:27" s="45" customFormat="1" x14ac:dyDescent="0.3">
      <c r="A64" s="712" t="s">
        <v>109</v>
      </c>
      <c r="B64" s="711" t="str">
        <f>B58</f>
        <v>NA</v>
      </c>
      <c r="C64" s="693">
        <f>C58</f>
        <v>0.38879999999999998</v>
      </c>
      <c r="D64" s="331" t="s">
        <v>15</v>
      </c>
      <c r="E64" s="424" t="str">
        <f t="shared" ref="E64:F66" si="1">C50</f>
        <v>NA</v>
      </c>
      <c r="F64" s="699">
        <f t="shared" si="1"/>
        <v>0.44400000000000001</v>
      </c>
      <c r="G64" s="699"/>
      <c r="H64" s="548">
        <f>B44*A31</f>
        <v>0.3</v>
      </c>
      <c r="I64" s="558">
        <v>0</v>
      </c>
      <c r="J64" s="558">
        <v>0</v>
      </c>
      <c r="K64" s="155">
        <v>0</v>
      </c>
      <c r="L64" s="155">
        <v>0</v>
      </c>
      <c r="M64" s="155">
        <v>0</v>
      </c>
      <c r="N64" s="559">
        <v>0</v>
      </c>
      <c r="O64" s="155">
        <v>0</v>
      </c>
      <c r="P64" s="559">
        <v>0</v>
      </c>
      <c r="Q64" s="155">
        <v>0</v>
      </c>
      <c r="R64" s="557">
        <f>($C$64*$F64*$H64)*(L27-$A$34)</f>
        <v>18490462.500703838</v>
      </c>
      <c r="S64" s="558">
        <f>($C$64*$F64*$H64)*(M27-$A$34)</f>
        <v>18731733.597000282</v>
      </c>
      <c r="T64" s="557">
        <f>($C$64*$F64*$H64)*(N27-$A$34)</f>
        <v>18973004.693296719</v>
      </c>
      <c r="U64" s="558">
        <f t="shared" ref="U64:V64" si="2">($C$64*$F64*$H64)*(O27-$A$34)</f>
        <v>19214275.789593164</v>
      </c>
      <c r="V64" s="544">
        <f t="shared" si="2"/>
        <v>19455546.885889608</v>
      </c>
    </row>
    <row r="65" spans="1:22" s="45" customFormat="1" x14ac:dyDescent="0.3">
      <c r="A65" s="713"/>
      <c r="B65" s="711"/>
      <c r="C65" s="694"/>
      <c r="D65" s="153" t="s">
        <v>16</v>
      </c>
      <c r="E65" s="562" t="str">
        <f t="shared" si="1"/>
        <v>NA</v>
      </c>
      <c r="F65" s="700">
        <f t="shared" si="1"/>
        <v>4.1000000000000002E-2</v>
      </c>
      <c r="G65" s="701"/>
      <c r="H65" s="560">
        <f>B46*A31</f>
        <v>0.06</v>
      </c>
      <c r="I65" s="556">
        <v>0</v>
      </c>
      <c r="J65" s="558">
        <v>0</v>
      </c>
      <c r="K65" s="557">
        <v>0</v>
      </c>
      <c r="L65" s="558">
        <v>0</v>
      </c>
      <c r="M65" s="558">
        <v>0</v>
      </c>
      <c r="N65" s="558">
        <v>0</v>
      </c>
      <c r="O65" s="544">
        <v>0</v>
      </c>
      <c r="P65" s="559">
        <v>0</v>
      </c>
      <c r="Q65" s="558">
        <v>0</v>
      </c>
      <c r="R65" s="557">
        <f>($C$64*$F$65*$H$65)*(L27-$A$34)</f>
        <v>341490.52366164752</v>
      </c>
      <c r="S65" s="558">
        <f>($C$64*$F$65*$H$65)*(M27-$A$34)</f>
        <v>345946.43129595119</v>
      </c>
      <c r="T65" s="557">
        <f t="shared" ref="T65:V65" si="3">($C$64*$F$65*$H$65)*(N27-$A$34)</f>
        <v>350402.3389302548</v>
      </c>
      <c r="U65" s="558">
        <f t="shared" si="3"/>
        <v>354858.24656455847</v>
      </c>
      <c r="V65" s="544">
        <f t="shared" si="3"/>
        <v>359314.1541988622</v>
      </c>
    </row>
    <row r="66" spans="1:22" s="45" customFormat="1" x14ac:dyDescent="0.3">
      <c r="A66" s="713"/>
      <c r="B66" s="711"/>
      <c r="C66" s="694"/>
      <c r="D66" s="563" t="s">
        <v>176</v>
      </c>
      <c r="E66" s="424" t="str">
        <f t="shared" si="1"/>
        <v>NA</v>
      </c>
      <c r="F66" s="702">
        <f t="shared" si="1"/>
        <v>0.02</v>
      </c>
      <c r="G66" s="703"/>
      <c r="H66" s="154">
        <f>B45*A31</f>
        <v>0.3</v>
      </c>
      <c r="I66" s="155">
        <v>0</v>
      </c>
      <c r="J66" s="544">
        <v>0</v>
      </c>
      <c r="K66" s="557">
        <v>0</v>
      </c>
      <c r="L66" s="558">
        <v>0</v>
      </c>
      <c r="M66" s="155">
        <v>0</v>
      </c>
      <c r="N66" s="155">
        <v>0</v>
      </c>
      <c r="O66" s="541">
        <v>0</v>
      </c>
      <c r="P66" s="462">
        <v>0</v>
      </c>
      <c r="Q66" s="155">
        <v>0</v>
      </c>
      <c r="R66" s="532">
        <f>($C$64*$F$66*$H$66)*(L27-$A$34)</f>
        <v>832903.71624792076</v>
      </c>
      <c r="S66" s="155">
        <f>($C$64*$F$66*$H$66)*(M27-$A$34)</f>
        <v>843771.78364866145</v>
      </c>
      <c r="T66" s="532">
        <f t="shared" ref="T66:V66" si="4">($C$64*$F$66*$H$66)*(N27-$A$34)</f>
        <v>854639.85104940191</v>
      </c>
      <c r="U66" s="155">
        <f t="shared" si="4"/>
        <v>865507.91845014249</v>
      </c>
      <c r="V66" s="541">
        <f t="shared" si="4"/>
        <v>876375.9858508833</v>
      </c>
    </row>
    <row r="67" spans="1:22" s="45" customFormat="1" ht="16.2" thickBot="1" x14ac:dyDescent="0.35">
      <c r="A67" s="714"/>
      <c r="B67" s="711"/>
      <c r="C67" s="694"/>
      <c r="D67" s="153" t="s">
        <v>177</v>
      </c>
      <c r="E67" s="554" t="str">
        <f>C54</f>
        <v>NA</v>
      </c>
      <c r="F67" s="711">
        <f>D54</f>
        <v>0.15799999999999997</v>
      </c>
      <c r="G67" s="711"/>
      <c r="H67" s="561">
        <f>B42*A31</f>
        <v>0.06</v>
      </c>
      <c r="I67" s="542">
        <v>0</v>
      </c>
      <c r="J67" s="462">
        <v>0</v>
      </c>
      <c r="K67" s="155">
        <v>0</v>
      </c>
      <c r="L67" s="155">
        <v>0</v>
      </c>
      <c r="M67" s="543">
        <v>0</v>
      </c>
      <c r="N67" s="545">
        <v>0</v>
      </c>
      <c r="O67" s="543">
        <v>0</v>
      </c>
      <c r="P67" s="543">
        <v>0</v>
      </c>
      <c r="Q67" s="545">
        <v>0</v>
      </c>
      <c r="R67" s="543">
        <f>($C$64*$F$67*$H$67)*(L27-$A$34)</f>
        <v>1315987.8716717146</v>
      </c>
      <c r="S67" s="545">
        <f>($C$64*$F$67*$H$67)*(M27-$A$34)</f>
        <v>1333159.4181648847</v>
      </c>
      <c r="T67" s="543">
        <f t="shared" ref="T67:V67" si="5">($C$64*$F$67*$H$67)*(N27-$A$34)</f>
        <v>1350330.9646580548</v>
      </c>
      <c r="U67" s="543">
        <f t="shared" si="5"/>
        <v>1367502.5111512248</v>
      </c>
      <c r="V67" s="555">
        <f t="shared" si="5"/>
        <v>1384674.0576443954</v>
      </c>
    </row>
    <row r="68" spans="1:22" s="45" customFormat="1" ht="41.25" customHeight="1" x14ac:dyDescent="0.3">
      <c r="A68" s="710" t="s">
        <v>13</v>
      </c>
      <c r="B68" s="653" t="s">
        <v>110</v>
      </c>
      <c r="C68" s="707" t="s">
        <v>111</v>
      </c>
      <c r="D68" s="659" t="s">
        <v>14</v>
      </c>
      <c r="E68" s="707" t="s">
        <v>104</v>
      </c>
      <c r="F68" s="656" t="s">
        <v>443</v>
      </c>
      <c r="G68" s="656" t="s">
        <v>437</v>
      </c>
      <c r="H68" s="685" t="s">
        <v>103</v>
      </c>
      <c r="I68" s="704" t="s">
        <v>62</v>
      </c>
      <c r="J68" s="705"/>
      <c r="K68" s="705"/>
      <c r="L68" s="705"/>
      <c r="M68" s="705"/>
      <c r="N68" s="705"/>
      <c r="O68" s="705"/>
      <c r="P68" s="705"/>
      <c r="Q68" s="705"/>
      <c r="R68" s="705"/>
      <c r="S68" s="705"/>
      <c r="T68" s="705"/>
      <c r="U68" s="705"/>
      <c r="V68" s="706"/>
    </row>
    <row r="69" spans="1:22" s="45" customFormat="1" ht="57" customHeight="1" x14ac:dyDescent="0.3">
      <c r="A69" s="710"/>
      <c r="B69" s="650"/>
      <c r="C69" s="708"/>
      <c r="D69" s="650"/>
      <c r="E69" s="708"/>
      <c r="F69" s="656"/>
      <c r="G69" s="656"/>
      <c r="H69" s="686"/>
      <c r="I69" s="513">
        <v>2005</v>
      </c>
      <c r="J69" s="501">
        <v>2006</v>
      </c>
      <c r="K69" s="514">
        <v>2007</v>
      </c>
      <c r="L69" s="501">
        <v>2008</v>
      </c>
      <c r="M69" s="501">
        <v>2009</v>
      </c>
      <c r="N69" s="501">
        <v>2010</v>
      </c>
      <c r="O69" s="514">
        <v>2011</v>
      </c>
      <c r="P69" s="501">
        <v>2012</v>
      </c>
      <c r="Q69" s="501">
        <v>2013</v>
      </c>
      <c r="R69" s="514">
        <v>2014</v>
      </c>
      <c r="S69" s="501">
        <v>2015</v>
      </c>
      <c r="T69" s="501">
        <v>2016</v>
      </c>
      <c r="U69" s="513">
        <v>2017</v>
      </c>
      <c r="V69" s="501">
        <v>2018</v>
      </c>
    </row>
    <row r="70" spans="1:22" s="45" customFormat="1" ht="31.2" x14ac:dyDescent="0.3">
      <c r="A70" s="663" t="s">
        <v>109</v>
      </c>
      <c r="B70" s="695" t="str">
        <f>B58</f>
        <v>NA</v>
      </c>
      <c r="C70" s="694">
        <f>C58</f>
        <v>0.38879999999999998</v>
      </c>
      <c r="D70" s="546" t="s">
        <v>63</v>
      </c>
      <c r="E70" s="553" t="str">
        <f>C53</f>
        <v>NA</v>
      </c>
      <c r="F70" s="552">
        <f>D53*'STP status'!K37</f>
        <v>0</v>
      </c>
      <c r="G70" s="552">
        <f>D53*'STP status'!N37</f>
        <v>9.3394919168591235E-3</v>
      </c>
      <c r="H70" s="547">
        <f>B41*A31</f>
        <v>0.3</v>
      </c>
      <c r="I70" s="545">
        <f ca="1">($B$70*$E$70*$I$70)*(C23-$A$34)</f>
        <v>0</v>
      </c>
      <c r="J70" s="545">
        <f t="shared" ref="J70:Q70" ca="1" si="6">($B$70*$E$70*$I$70)*(D23-$A$34)</f>
        <v>0</v>
      </c>
      <c r="K70" s="542">
        <f t="shared" ca="1" si="6"/>
        <v>0</v>
      </c>
      <c r="L70" s="545">
        <f t="shared" ca="1" si="6"/>
        <v>0</v>
      </c>
      <c r="M70" s="545">
        <f t="shared" ca="1" si="6"/>
        <v>0</v>
      </c>
      <c r="N70" s="545">
        <f t="shared" ca="1" si="6"/>
        <v>0</v>
      </c>
      <c r="O70" s="543">
        <f t="shared" ca="1" si="6"/>
        <v>0</v>
      </c>
      <c r="P70" s="545">
        <f t="shared" ca="1" si="6"/>
        <v>0</v>
      </c>
      <c r="Q70" s="155">
        <f t="shared" ca="1" si="6"/>
        <v>0</v>
      </c>
      <c r="R70" s="155">
        <f>($C$70*$F$70*$H$70)*(L23-$A$34)</f>
        <v>0</v>
      </c>
      <c r="S70" s="555">
        <f>($C$70*$F$70*$H$70)*(M23-$A$34)</f>
        <v>0</v>
      </c>
      <c r="T70" s="155">
        <f>($C$70*$G$70*$H$70)*(N23-$A$34)</f>
        <v>253572.86646836638</v>
      </c>
      <c r="U70" s="542">
        <f t="shared" ref="U70:V70" si="7">($C$70*$G$70*$H$70)*(O23-$A$34)</f>
        <v>256797.43761420439</v>
      </c>
      <c r="V70" s="545">
        <f t="shared" si="7"/>
        <v>260022.00876004249</v>
      </c>
    </row>
    <row r="71" spans="1:22" s="45" customFormat="1" ht="31.2" x14ac:dyDescent="0.3">
      <c r="A71" s="663"/>
      <c r="B71" s="696"/>
      <c r="C71" s="694"/>
      <c r="D71" s="550" t="s">
        <v>64</v>
      </c>
      <c r="E71" s="163" t="str">
        <f>C54</f>
        <v>NA</v>
      </c>
      <c r="F71" s="157">
        <f>(D53-F70)*'STP status'!J37</f>
        <v>0.14977777777777779</v>
      </c>
      <c r="G71" s="157">
        <f>(D53-G70)*'STP status'!M37</f>
        <v>0.19674177011429439</v>
      </c>
      <c r="H71" s="551">
        <f>B38*A31</f>
        <v>0.48</v>
      </c>
      <c r="I71" s="545">
        <f ca="1">($B$70*$E$71*$I$71)*(C23-$A$34)</f>
        <v>0</v>
      </c>
      <c r="J71" s="545">
        <f t="shared" ref="J71:Q71" ca="1" si="8">($B$70*$E$71*$I$71)*(D23-$A$34)</f>
        <v>0</v>
      </c>
      <c r="K71" s="545">
        <f t="shared" ca="1" si="8"/>
        <v>0</v>
      </c>
      <c r="L71" s="545">
        <f t="shared" ca="1" si="8"/>
        <v>0</v>
      </c>
      <c r="M71" s="545">
        <f t="shared" ca="1" si="8"/>
        <v>0</v>
      </c>
      <c r="N71" s="545">
        <f t="shared" ca="1" si="8"/>
        <v>0</v>
      </c>
      <c r="O71" s="545">
        <f t="shared" ca="1" si="8"/>
        <v>0</v>
      </c>
      <c r="P71" s="545">
        <f t="shared" ca="1" si="8"/>
        <v>0</v>
      </c>
      <c r="Q71" s="545">
        <f t="shared" ca="1" si="8"/>
        <v>0</v>
      </c>
      <c r="R71" s="556">
        <f>($C$70*$F$71*$H$71)*(L23-$A$34)</f>
        <v>6341011.7077633729</v>
      </c>
      <c r="S71" s="391">
        <f>($C$70*$F$71*$H$71)*(M23-$A$34)</f>
        <v>6423751.8147943569</v>
      </c>
      <c r="T71" s="556">
        <f>($C$70*$G$71*$H$71)*(N23-$A$34)</f>
        <v>8546653.2948134057</v>
      </c>
      <c r="U71" s="391">
        <f t="shared" ref="U71:V71" si="9">($C$70*$G$71*$H$71)*(O23-$A$34)</f>
        <v>8655337.2087974548</v>
      </c>
      <c r="V71" s="556">
        <f t="shared" si="9"/>
        <v>8764021.1227815077</v>
      </c>
    </row>
    <row r="72" spans="1:22" s="45" customFormat="1" ht="31.8" thickBot="1" x14ac:dyDescent="0.35">
      <c r="A72" s="664"/>
      <c r="B72" s="697"/>
      <c r="C72" s="698"/>
      <c r="D72" s="549" t="s">
        <v>105</v>
      </c>
      <c r="E72" s="564" t="s">
        <v>197</v>
      </c>
      <c r="F72" s="157">
        <f>(D53-F70)*'STP status'!I37</f>
        <v>0.18722222222222223</v>
      </c>
      <c r="G72" s="157">
        <f>(D53-G70)*'STP status'!L37</f>
        <v>0.13091873796884654</v>
      </c>
      <c r="H72" s="551">
        <f>B39*A31</f>
        <v>0.18</v>
      </c>
      <c r="I72" s="155">
        <f ca="1">($B$70*$E$72*$I$72)*(C23-$A$34)</f>
        <v>0</v>
      </c>
      <c r="J72" s="155">
        <f t="shared" ref="J72:Q72" ca="1" si="10">($B$70*$E$72*$I$72)*(D23-$A$34)</f>
        <v>0</v>
      </c>
      <c r="K72" s="155">
        <f t="shared" ca="1" si="10"/>
        <v>0</v>
      </c>
      <c r="L72" s="155">
        <f t="shared" ca="1" si="10"/>
        <v>0</v>
      </c>
      <c r="M72" s="155">
        <f t="shared" ca="1" si="10"/>
        <v>0</v>
      </c>
      <c r="N72" s="155">
        <f t="shared" ca="1" si="10"/>
        <v>0</v>
      </c>
      <c r="O72" s="155">
        <f t="shared" ca="1" si="10"/>
        <v>0</v>
      </c>
      <c r="P72" s="155">
        <f t="shared" ca="1" si="10"/>
        <v>0</v>
      </c>
      <c r="Q72" s="155">
        <f t="shared" ca="1" si="10"/>
        <v>0</v>
      </c>
      <c r="R72" s="155">
        <f>($C$70*$F$72*$H$72)*(L23-$A$34)</f>
        <v>2972349.238014081</v>
      </c>
      <c r="S72" s="532">
        <f>($C$70*$F$72*$H$72)*(M23-$A$34)</f>
        <v>3011133.6631848547</v>
      </c>
      <c r="T72" s="155">
        <f>($C$70*$G$72*$H$72)*(N23-$A$34)</f>
        <v>2132713.8536040843</v>
      </c>
      <c r="U72" s="532">
        <f t="shared" ref="U72:V72" si="11">($C$70*$G$72*$H$72)*(O23-$A$34)</f>
        <v>2159834.6084799562</v>
      </c>
      <c r="V72" s="155">
        <f t="shared" si="11"/>
        <v>2186955.3633558289</v>
      </c>
    </row>
    <row r="74" spans="1:22" s="45" customFormat="1" x14ac:dyDescent="0.3">
      <c r="A74" s="131"/>
      <c r="B74" s="47"/>
      <c r="C74" s="47"/>
      <c r="D74" s="47"/>
      <c r="E74" s="324"/>
      <c r="F74" s="48"/>
      <c r="G74" s="48"/>
      <c r="H74" s="48"/>
      <c r="I74" s="48"/>
      <c r="J74" s="48"/>
      <c r="K74" s="48"/>
      <c r="L74" s="48"/>
    </row>
    <row r="75" spans="1:22" s="114" customFormat="1" x14ac:dyDescent="0.3">
      <c r="A75" s="68"/>
      <c r="B75" s="56"/>
      <c r="C75" s="56"/>
      <c r="D75" s="56"/>
      <c r="E75" s="56"/>
      <c r="F75" s="113"/>
      <c r="G75" s="113"/>
      <c r="H75" s="113"/>
      <c r="I75" s="113"/>
      <c r="J75" s="113"/>
      <c r="K75" s="113"/>
      <c r="L75" s="113"/>
    </row>
    <row r="76" spans="1:22" ht="47.25" customHeight="1" x14ac:dyDescent="0.3">
      <c r="A76" s="681" t="s">
        <v>114</v>
      </c>
      <c r="B76" s="682"/>
      <c r="C76" s="115">
        <v>2005</v>
      </c>
      <c r="D76" s="115">
        <v>2006</v>
      </c>
      <c r="E76" s="116">
        <v>2007</v>
      </c>
      <c r="F76" s="116">
        <v>2008</v>
      </c>
      <c r="G76" s="116">
        <v>2009</v>
      </c>
      <c r="H76" s="116">
        <v>2010</v>
      </c>
      <c r="I76" s="116">
        <v>2011</v>
      </c>
      <c r="J76" s="116">
        <v>2012</v>
      </c>
      <c r="K76" s="116">
        <v>2013</v>
      </c>
      <c r="L76" s="399">
        <v>2014</v>
      </c>
      <c r="M76" s="509">
        <v>2015</v>
      </c>
      <c r="N76" s="509">
        <v>2016</v>
      </c>
      <c r="O76" s="509">
        <v>2017</v>
      </c>
      <c r="P76" s="117">
        <v>2018</v>
      </c>
    </row>
    <row r="77" spans="1:22" x14ac:dyDescent="0.3">
      <c r="A77" s="64"/>
      <c r="B77" s="65"/>
      <c r="C77" s="150">
        <f ca="1">(SUM(I64:I67)+SUM(I70:I72))/10^3</f>
        <v>0</v>
      </c>
      <c r="D77" s="150">
        <f t="shared" ref="D77:P77" ca="1" si="12">(SUM(J64:J67)+SUM(J70:J72))/10^3</f>
        <v>0</v>
      </c>
      <c r="E77" s="150">
        <f t="shared" ca="1" si="12"/>
        <v>0</v>
      </c>
      <c r="F77" s="150">
        <f t="shared" ca="1" si="12"/>
        <v>0</v>
      </c>
      <c r="G77" s="150">
        <f t="shared" ca="1" si="12"/>
        <v>0</v>
      </c>
      <c r="H77" s="150">
        <f t="shared" ca="1" si="12"/>
        <v>0</v>
      </c>
      <c r="I77" s="150">
        <f t="shared" ca="1" si="12"/>
        <v>0</v>
      </c>
      <c r="J77" s="150">
        <f t="shared" ca="1" si="12"/>
        <v>0</v>
      </c>
      <c r="K77" s="150">
        <f t="shared" ca="1" si="12"/>
        <v>0</v>
      </c>
      <c r="L77" s="150">
        <f t="shared" si="12"/>
        <v>30294.205558062571</v>
      </c>
      <c r="M77" s="150">
        <f t="shared" si="12"/>
        <v>30689.496708088995</v>
      </c>
      <c r="N77" s="150">
        <f t="shared" si="12"/>
        <v>32461.317862820284</v>
      </c>
      <c r="O77" s="150">
        <f t="shared" si="12"/>
        <v>32874.113720650705</v>
      </c>
      <c r="P77" s="152">
        <f t="shared" si="12"/>
        <v>33286.909578481129</v>
      </c>
    </row>
    <row r="78" spans="1:22" x14ac:dyDescent="0.3">
      <c r="A78" s="68"/>
      <c r="B78" s="69"/>
      <c r="C78" s="69"/>
      <c r="D78" s="69"/>
      <c r="E78" s="120"/>
      <c r="F78" s="121"/>
      <c r="G78" s="121"/>
      <c r="H78" s="121"/>
      <c r="I78" s="121"/>
      <c r="J78" s="121"/>
      <c r="K78" s="121"/>
      <c r="O78" s="55"/>
    </row>
    <row r="79" spans="1:22" ht="47.25" customHeight="1" x14ac:dyDescent="0.3">
      <c r="A79" s="681" t="s">
        <v>359</v>
      </c>
      <c r="B79" s="682"/>
      <c r="C79" s="115">
        <v>2005</v>
      </c>
      <c r="D79" s="115">
        <v>2006</v>
      </c>
      <c r="E79" s="116">
        <v>2007</v>
      </c>
      <c r="F79" s="116">
        <v>2008</v>
      </c>
      <c r="G79" s="116">
        <v>2009</v>
      </c>
      <c r="H79" s="116">
        <v>2010</v>
      </c>
      <c r="I79" s="116">
        <v>2011</v>
      </c>
      <c r="J79" s="116">
        <v>2012</v>
      </c>
      <c r="K79" s="116">
        <v>2013</v>
      </c>
      <c r="L79" s="399">
        <v>2014</v>
      </c>
      <c r="M79" s="509">
        <v>2015</v>
      </c>
      <c r="N79" s="509">
        <v>2016</v>
      </c>
      <c r="O79" s="509">
        <v>2017</v>
      </c>
      <c r="P79" s="117">
        <v>2018</v>
      </c>
    </row>
    <row r="80" spans="1:22" x14ac:dyDescent="0.3">
      <c r="A80" s="64"/>
      <c r="B80" s="65"/>
      <c r="C80" s="118">
        <f ca="1">C77*21</f>
        <v>0</v>
      </c>
      <c r="D80" s="118">
        <f t="shared" ref="D80:P80" ca="1" si="13">D77*21</f>
        <v>0</v>
      </c>
      <c r="E80" s="118">
        <f t="shared" ca="1" si="13"/>
        <v>0</v>
      </c>
      <c r="F80" s="118">
        <f t="shared" ca="1" si="13"/>
        <v>0</v>
      </c>
      <c r="G80" s="118">
        <f t="shared" ca="1" si="13"/>
        <v>0</v>
      </c>
      <c r="H80" s="118">
        <f t="shared" ca="1" si="13"/>
        <v>0</v>
      </c>
      <c r="I80" s="118">
        <f t="shared" ca="1" si="13"/>
        <v>0</v>
      </c>
      <c r="J80" s="118">
        <f t="shared" ca="1" si="13"/>
        <v>0</v>
      </c>
      <c r="K80" s="118">
        <f t="shared" ca="1" si="13"/>
        <v>0</v>
      </c>
      <c r="L80" s="118">
        <f t="shared" si="13"/>
        <v>636178.31671931397</v>
      </c>
      <c r="M80" s="118">
        <f t="shared" si="13"/>
        <v>644479.43086986884</v>
      </c>
      <c r="N80" s="118">
        <f t="shared" si="13"/>
        <v>681687.67511922598</v>
      </c>
      <c r="O80" s="118">
        <f t="shared" si="13"/>
        <v>690356.38813366485</v>
      </c>
      <c r="P80" s="119">
        <f t="shared" si="13"/>
        <v>699025.10114810371</v>
      </c>
    </row>
    <row r="81" spans="2:7" x14ac:dyDescent="0.3">
      <c r="F81" s="123"/>
      <c r="G81" s="123"/>
    </row>
    <row r="82" spans="2:7" x14ac:dyDescent="0.3">
      <c r="B82" s="57"/>
      <c r="C82" s="124"/>
      <c r="D82" s="57"/>
      <c r="E82" s="57"/>
    </row>
  </sheetData>
  <mergeCells count="33">
    <mergeCell ref="A33:B33"/>
    <mergeCell ref="A48:D48"/>
    <mergeCell ref="A50:A54"/>
    <mergeCell ref="A61:B61"/>
    <mergeCell ref="A62:A63"/>
    <mergeCell ref="B62:B63"/>
    <mergeCell ref="C62:C63"/>
    <mergeCell ref="D62:D63"/>
    <mergeCell ref="A76:B76"/>
    <mergeCell ref="A79:B79"/>
    <mergeCell ref="E62:E63"/>
    <mergeCell ref="H62:H63"/>
    <mergeCell ref="A68:A69"/>
    <mergeCell ref="B68:B69"/>
    <mergeCell ref="C68:C69"/>
    <mergeCell ref="D68:D69"/>
    <mergeCell ref="E68:E69"/>
    <mergeCell ref="F68:F69"/>
    <mergeCell ref="H68:H69"/>
    <mergeCell ref="F67:G67"/>
    <mergeCell ref="G68:G69"/>
    <mergeCell ref="A70:A72"/>
    <mergeCell ref="A64:A67"/>
    <mergeCell ref="B64:B67"/>
    <mergeCell ref="C64:C67"/>
    <mergeCell ref="B70:B72"/>
    <mergeCell ref="C70:C72"/>
    <mergeCell ref="I62:V62"/>
    <mergeCell ref="F62:G63"/>
    <mergeCell ref="F64:G64"/>
    <mergeCell ref="F65:G65"/>
    <mergeCell ref="F66:G66"/>
    <mergeCell ref="I68:V68"/>
  </mergeCells>
  <pageMargins left="0.25" right="0.25" top="0.75" bottom="0.75" header="0.3" footer="0.3"/>
  <pageSetup paperSize="9" scale="35" fitToHeight="0" orientation="landscape" horizontalDpi="4294967293" verticalDpi="4294967293"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Sheet63">
    <tabColor rgb="FFFFC000"/>
    <pageSetUpPr fitToPage="1"/>
  </sheetPr>
  <dimension ref="A1:X71"/>
  <sheetViews>
    <sheetView topLeftCell="K1" zoomScale="85" zoomScaleNormal="85" zoomScalePageLayoutView="80" workbookViewId="0">
      <selection activeCell="T38" sqref="T38"/>
    </sheetView>
  </sheetViews>
  <sheetFormatPr defaultColWidth="8.6640625" defaultRowHeight="15.6" x14ac:dyDescent="0.3"/>
  <cols>
    <col min="1" max="1" width="45.44140625" style="353" customWidth="1"/>
    <col min="2" max="4" width="19.6640625" style="122" customWidth="1"/>
    <col min="5" max="5" width="25.6640625" style="57" customWidth="1"/>
    <col min="6" max="6" width="24.33203125" style="57" customWidth="1"/>
    <col min="7" max="7" width="23" style="57" customWidth="1"/>
    <col min="8" max="8" width="22.33203125" style="57" customWidth="1"/>
    <col min="9" max="9" width="21.6640625" style="57" customWidth="1"/>
    <col min="10" max="10" width="21.33203125" style="57" customWidth="1"/>
    <col min="11" max="11" width="21.44140625" style="57" customWidth="1"/>
    <col min="12" max="12" width="20.6640625" style="57" customWidth="1"/>
    <col min="13" max="13" width="21.6640625" style="57" customWidth="1"/>
    <col min="14" max="14" width="20.109375" style="57" customWidth="1"/>
    <col min="15" max="15" width="19.44140625" style="57" customWidth="1"/>
    <col min="16" max="16" width="18.5546875" style="57" customWidth="1"/>
    <col min="17" max="191" width="8.6640625" style="57"/>
    <col min="192" max="192" width="43.44140625" style="57" customWidth="1"/>
    <col min="193" max="199" width="18.6640625" style="57" customWidth="1"/>
    <col min="200" max="200" width="15.44140625" style="57" customWidth="1"/>
    <col min="201" max="201" width="12.33203125" style="57" customWidth="1"/>
    <col min="202" max="202" width="14.33203125" style="57" customWidth="1"/>
    <col min="203" max="203" width="12.33203125" style="57" customWidth="1"/>
    <col min="204" max="204" width="12.6640625" style="57" customWidth="1"/>
    <col min="205" max="206" width="12.44140625" style="57" customWidth="1"/>
    <col min="207" max="207" width="12.33203125" style="57" customWidth="1"/>
    <col min="208" max="213" width="11.44140625" style="57" bestFit="1" customWidth="1"/>
    <col min="214" max="214" width="13.6640625" style="57" bestFit="1" customWidth="1"/>
    <col min="215" max="219" width="11.44140625" style="57" bestFit="1" customWidth="1"/>
    <col min="220" max="220" width="11.6640625" style="57" customWidth="1"/>
    <col min="221" max="221" width="13.44140625" style="57" bestFit="1" customWidth="1"/>
    <col min="222" max="223" width="11.44140625" style="57" bestFit="1" customWidth="1"/>
    <col min="224" max="224" width="13.6640625" style="57" bestFit="1" customWidth="1"/>
    <col min="225" max="230" width="11.44140625" style="57" bestFit="1" customWidth="1"/>
    <col min="231" max="233" width="11.33203125" style="57" bestFit="1" customWidth="1"/>
    <col min="234" max="234" width="13.6640625" style="57" bestFit="1" customWidth="1"/>
    <col min="235" max="239" width="11.33203125" style="57" bestFit="1" customWidth="1"/>
    <col min="240" max="240" width="13.44140625" style="57" customWidth="1"/>
    <col min="241" max="241" width="11.33203125" style="57" bestFit="1" customWidth="1"/>
    <col min="242" max="242" width="15.33203125" style="57" customWidth="1"/>
    <col min="243" max="243" width="13.33203125" style="57" customWidth="1"/>
    <col min="244" max="244" width="15.6640625" style="57" customWidth="1"/>
    <col min="245" max="245" width="14.6640625" style="57" customWidth="1"/>
    <col min="246" max="246" width="19.33203125" style="57" customWidth="1"/>
    <col min="247" max="247" width="14" style="57" customWidth="1"/>
    <col min="248" max="248" width="15.6640625" style="57" customWidth="1"/>
    <col min="249" max="249" width="17" style="57" customWidth="1"/>
    <col min="250" max="250" width="16.33203125" style="57" customWidth="1"/>
    <col min="251" max="251" width="17.33203125" style="57" customWidth="1"/>
    <col min="252" max="253" width="8.6640625" style="57"/>
    <col min="254" max="254" width="13.6640625" style="57" bestFit="1" customWidth="1"/>
    <col min="255" max="16384" width="8.6640625" style="57"/>
  </cols>
  <sheetData>
    <row r="1" spans="1:24" x14ac:dyDescent="0.3">
      <c r="A1" s="325"/>
      <c r="B1" s="56"/>
      <c r="C1" s="56"/>
      <c r="D1" s="56"/>
      <c r="E1" s="55"/>
      <c r="F1" s="55"/>
      <c r="G1" s="55"/>
      <c r="H1" s="326"/>
      <c r="I1" s="327"/>
      <c r="J1" s="55"/>
    </row>
    <row r="2" spans="1:24" s="63" customFormat="1" x14ac:dyDescent="0.3">
      <c r="A2" s="297" t="s">
        <v>44</v>
      </c>
      <c r="B2" s="59" t="s">
        <v>166</v>
      </c>
      <c r="C2" s="60">
        <v>2005</v>
      </c>
      <c r="D2" s="60">
        <v>2006</v>
      </c>
      <c r="E2" s="60">
        <v>2007</v>
      </c>
      <c r="F2" s="60">
        <v>2008</v>
      </c>
      <c r="G2" s="60">
        <v>2009</v>
      </c>
      <c r="H2" s="60">
        <v>2010</v>
      </c>
      <c r="I2" s="60">
        <v>2011</v>
      </c>
      <c r="J2" s="60">
        <v>2012</v>
      </c>
      <c r="K2" s="60">
        <v>2013</v>
      </c>
      <c r="L2" s="60">
        <v>2014</v>
      </c>
      <c r="M2" s="60">
        <v>2015</v>
      </c>
      <c r="N2" s="60">
        <v>2016</v>
      </c>
      <c r="O2" s="60">
        <v>2017</v>
      </c>
      <c r="P2" s="61">
        <v>2018</v>
      </c>
    </row>
    <row r="3" spans="1:24" s="66" customFormat="1" x14ac:dyDescent="0.3">
      <c r="A3" s="328"/>
      <c r="B3" s="65"/>
      <c r="C3" s="329" t="s">
        <v>197</v>
      </c>
      <c r="D3" s="329" t="s">
        <v>197</v>
      </c>
      <c r="E3" s="329" t="s">
        <v>197</v>
      </c>
      <c r="F3" s="329" t="s">
        <v>197</v>
      </c>
      <c r="G3" s="329" t="s">
        <v>197</v>
      </c>
      <c r="H3" s="329" t="s">
        <v>197</v>
      </c>
      <c r="I3" s="329" t="s">
        <v>197</v>
      </c>
      <c r="J3" s="329" t="s">
        <v>197</v>
      </c>
      <c r="K3" s="329" t="s">
        <v>197</v>
      </c>
      <c r="L3" s="329">
        <f>'Urban population'!P35</f>
        <v>15164951.929400001</v>
      </c>
      <c r="M3" s="329">
        <f>'Urban population'!Q35</f>
        <v>15683714.2392</v>
      </c>
      <c r="N3" s="329">
        <f>'Urban population'!R35</f>
        <v>16202476.548999999</v>
      </c>
      <c r="O3" s="329">
        <f>'Urban population'!S35</f>
        <v>16721238.8588</v>
      </c>
      <c r="P3" s="329">
        <f>'Urban population'!T35</f>
        <v>17240001.1686</v>
      </c>
      <c r="Q3" s="494"/>
    </row>
    <row r="4" spans="1:24" s="66" customFormat="1" x14ac:dyDescent="0.3">
      <c r="A4" s="331"/>
      <c r="B4" s="69"/>
      <c r="D4" s="69"/>
      <c r="E4" s="67"/>
      <c r="F4" s="67"/>
      <c r="G4" s="67"/>
      <c r="H4" s="67"/>
      <c r="I4" s="67"/>
      <c r="J4" s="332"/>
      <c r="N4" s="380"/>
    </row>
    <row r="5" spans="1:24" s="66" customFormat="1" x14ac:dyDescent="0.3">
      <c r="A5" s="331"/>
      <c r="B5" s="69"/>
      <c r="C5" s="69"/>
      <c r="D5" s="69"/>
      <c r="E5" s="70"/>
      <c r="F5" s="70"/>
      <c r="G5" s="70"/>
      <c r="H5" s="70"/>
      <c r="I5" s="333"/>
      <c r="J5" s="70"/>
      <c r="N5" s="380"/>
    </row>
    <row r="6" spans="1:24" s="66" customFormat="1" x14ac:dyDescent="0.3">
      <c r="A6" s="297" t="s">
        <v>45</v>
      </c>
      <c r="B6" s="59" t="s">
        <v>46</v>
      </c>
      <c r="C6" s="60">
        <v>2005</v>
      </c>
      <c r="D6" s="60">
        <v>2006</v>
      </c>
      <c r="E6" s="60">
        <v>2007</v>
      </c>
      <c r="F6" s="60">
        <v>2008</v>
      </c>
      <c r="G6" s="60">
        <v>2009</v>
      </c>
      <c r="H6" s="60">
        <v>2010</v>
      </c>
      <c r="I6" s="60">
        <v>2011</v>
      </c>
      <c r="J6" s="60">
        <v>2012</v>
      </c>
      <c r="K6" s="60">
        <v>2013</v>
      </c>
      <c r="L6" s="60">
        <v>2014</v>
      </c>
      <c r="M6" s="60">
        <v>2015</v>
      </c>
      <c r="N6" s="60">
        <v>2016</v>
      </c>
      <c r="O6" s="60">
        <v>2017</v>
      </c>
      <c r="P6" s="61">
        <v>2018</v>
      </c>
    </row>
    <row r="7" spans="1:24" s="66" customFormat="1" x14ac:dyDescent="0.3">
      <c r="A7" s="328"/>
      <c r="B7" s="65"/>
      <c r="C7" s="313" t="s">
        <v>197</v>
      </c>
      <c r="D7" s="313" t="s">
        <v>197</v>
      </c>
      <c r="E7" s="313" t="s">
        <v>197</v>
      </c>
      <c r="F7" s="313" t="s">
        <v>197</v>
      </c>
      <c r="G7" s="313" t="s">
        <v>197</v>
      </c>
      <c r="H7" s="313" t="s">
        <v>197</v>
      </c>
      <c r="I7" s="313" t="s">
        <v>197</v>
      </c>
      <c r="J7" s="313" t="s">
        <v>197</v>
      </c>
      <c r="K7" s="313" t="s">
        <v>197</v>
      </c>
      <c r="L7" s="313">
        <f>'Protein intake'!$L$9/1000*365</f>
        <v>20.713750000000001</v>
      </c>
      <c r="M7" s="313">
        <f>'Protein intake'!$L$9/1000*365</f>
        <v>20.713750000000001</v>
      </c>
      <c r="N7" s="313">
        <f>'Protein intake'!$L$9/1000*365</f>
        <v>20.713750000000001</v>
      </c>
      <c r="O7" s="313">
        <f>'Protein intake'!$L$9/1000*365</f>
        <v>20.713750000000001</v>
      </c>
      <c r="P7" s="313">
        <f>'Protein intake'!$L$9/1000*365</f>
        <v>20.713750000000001</v>
      </c>
      <c r="Q7" s="494"/>
    </row>
    <row r="8" spans="1:24" s="66" customFormat="1" x14ac:dyDescent="0.3">
      <c r="A8" s="331"/>
      <c r="B8" s="69"/>
      <c r="C8" s="335"/>
      <c r="D8" s="69"/>
      <c r="E8" s="75"/>
      <c r="F8" s="75"/>
      <c r="G8" s="75"/>
      <c r="H8" s="75"/>
      <c r="I8" s="75"/>
      <c r="J8" s="75"/>
      <c r="N8" s="380"/>
    </row>
    <row r="9" spans="1:24" s="66" customFormat="1" x14ac:dyDescent="0.3">
      <c r="A9" s="331"/>
      <c r="B9" s="76"/>
      <c r="C9" s="76"/>
      <c r="D9" s="76"/>
      <c r="E9" s="70"/>
      <c r="F9" s="70"/>
      <c r="G9" s="70"/>
      <c r="H9" s="70"/>
      <c r="I9" s="70"/>
      <c r="J9" s="70"/>
      <c r="N9" s="380"/>
    </row>
    <row r="10" spans="1:24" s="63" customFormat="1" ht="30" customHeight="1" x14ac:dyDescent="0.3">
      <c r="A10" s="297" t="s">
        <v>335</v>
      </c>
      <c r="B10" s="59"/>
      <c r="C10" s="60">
        <v>2005</v>
      </c>
      <c r="D10" s="60">
        <v>2006</v>
      </c>
      <c r="E10" s="60">
        <v>2007</v>
      </c>
      <c r="F10" s="60">
        <v>2008</v>
      </c>
      <c r="G10" s="60">
        <v>2009</v>
      </c>
      <c r="H10" s="60">
        <v>2010</v>
      </c>
      <c r="I10" s="60">
        <v>2011</v>
      </c>
      <c r="J10" s="60">
        <v>2012</v>
      </c>
      <c r="K10" s="60">
        <v>2013</v>
      </c>
      <c r="L10" s="60">
        <v>2014</v>
      </c>
      <c r="M10" s="60">
        <v>2015</v>
      </c>
      <c r="N10" s="60">
        <v>2016</v>
      </c>
      <c r="O10" s="60">
        <v>2017</v>
      </c>
      <c r="P10" s="61">
        <v>2018</v>
      </c>
      <c r="Q10" s="66"/>
      <c r="R10" s="66"/>
      <c r="S10" s="66"/>
      <c r="T10" s="66"/>
      <c r="U10" s="66"/>
      <c r="V10" s="66"/>
      <c r="W10" s="66"/>
      <c r="X10" s="66"/>
    </row>
    <row r="11" spans="1:24" ht="15.75" customHeight="1" x14ac:dyDescent="0.3">
      <c r="A11" s="336"/>
      <c r="B11" s="78"/>
      <c r="C11" s="41">
        <v>0.16</v>
      </c>
      <c r="D11" s="41">
        <v>0.16</v>
      </c>
      <c r="E11" s="42">
        <v>0.16</v>
      </c>
      <c r="F11" s="42">
        <v>0.16</v>
      </c>
      <c r="G11" s="42">
        <v>0.16</v>
      </c>
      <c r="H11" s="42">
        <v>0.16</v>
      </c>
      <c r="I11" s="42">
        <v>0.16</v>
      </c>
      <c r="J11" s="42">
        <v>0.16</v>
      </c>
      <c r="K11" s="43">
        <v>0.16</v>
      </c>
      <c r="L11" s="43">
        <v>0.16</v>
      </c>
      <c r="M11" s="43">
        <v>0.16</v>
      </c>
      <c r="N11" s="43">
        <v>0.16</v>
      </c>
      <c r="O11" s="43">
        <v>0.16</v>
      </c>
      <c r="P11" s="43">
        <v>0.16</v>
      </c>
      <c r="Q11" s="494"/>
      <c r="R11" s="66"/>
      <c r="S11" s="66"/>
      <c r="T11" s="66"/>
      <c r="U11" s="66"/>
      <c r="V11" s="66"/>
      <c r="W11" s="66"/>
      <c r="X11" s="66"/>
    </row>
    <row r="12" spans="1:24" ht="15.75" customHeight="1" x14ac:dyDescent="0.3">
      <c r="A12" s="338"/>
      <c r="B12" s="76"/>
      <c r="C12" s="76"/>
      <c r="D12" s="76"/>
      <c r="E12" s="75"/>
      <c r="F12" s="75"/>
      <c r="G12" s="75"/>
      <c r="H12" s="75"/>
      <c r="I12" s="75"/>
      <c r="J12" s="75"/>
      <c r="N12" s="380"/>
      <c r="O12" s="66"/>
      <c r="P12" s="66"/>
      <c r="Q12" s="66"/>
      <c r="R12" s="66"/>
      <c r="S12" s="66"/>
      <c r="T12" s="66"/>
      <c r="U12" s="66"/>
      <c r="V12" s="66"/>
      <c r="W12" s="66"/>
      <c r="X12" s="66"/>
    </row>
    <row r="13" spans="1:24" x14ac:dyDescent="0.3">
      <c r="A13" s="338"/>
      <c r="B13" s="76"/>
      <c r="C13" s="76"/>
      <c r="D13" s="76"/>
      <c r="E13" s="75"/>
      <c r="F13" s="81"/>
      <c r="G13" s="81"/>
      <c r="H13" s="81"/>
      <c r="I13" s="81"/>
      <c r="J13" s="81"/>
      <c r="N13" s="380"/>
      <c r="O13" s="66"/>
      <c r="P13" s="66"/>
      <c r="Q13" s="66"/>
      <c r="R13" s="66"/>
      <c r="S13" s="66"/>
      <c r="T13" s="66"/>
      <c r="U13" s="66"/>
      <c r="V13" s="66"/>
      <c r="W13" s="66"/>
      <c r="X13" s="66"/>
    </row>
    <row r="14" spans="1:24" ht="33.6" x14ac:dyDescent="0.3">
      <c r="A14" s="297" t="s">
        <v>336</v>
      </c>
      <c r="B14" s="59"/>
      <c r="C14" s="60">
        <v>2005</v>
      </c>
      <c r="D14" s="60">
        <v>2006</v>
      </c>
      <c r="E14" s="60">
        <v>2007</v>
      </c>
      <c r="F14" s="60">
        <v>2008</v>
      </c>
      <c r="G14" s="60">
        <v>2009</v>
      </c>
      <c r="H14" s="60">
        <v>2010</v>
      </c>
      <c r="I14" s="60">
        <v>2011</v>
      </c>
      <c r="J14" s="60">
        <v>2012</v>
      </c>
      <c r="K14" s="60">
        <v>2013</v>
      </c>
      <c r="L14" s="60">
        <v>2014</v>
      </c>
      <c r="M14" s="60">
        <v>2015</v>
      </c>
      <c r="N14" s="60">
        <v>2016</v>
      </c>
      <c r="O14" s="60">
        <v>2017</v>
      </c>
      <c r="P14" s="61">
        <v>2018</v>
      </c>
      <c r="Q14" s="66"/>
      <c r="R14" s="66"/>
      <c r="S14" s="66"/>
      <c r="T14" s="66"/>
      <c r="U14" s="66"/>
      <c r="V14" s="66"/>
      <c r="W14" s="66"/>
      <c r="X14" s="66"/>
    </row>
    <row r="15" spans="1:24" ht="15.75" customHeight="1" x14ac:dyDescent="0.3">
      <c r="A15" s="336"/>
      <c r="B15" s="78"/>
      <c r="C15" s="74">
        <v>1.4</v>
      </c>
      <c r="D15" s="74">
        <v>1.4</v>
      </c>
      <c r="E15" s="74">
        <v>1.4</v>
      </c>
      <c r="F15" s="74">
        <v>1.4</v>
      </c>
      <c r="G15" s="74">
        <v>1.4</v>
      </c>
      <c r="H15" s="74">
        <v>1.4</v>
      </c>
      <c r="I15" s="74">
        <v>1.4</v>
      </c>
      <c r="J15" s="74">
        <v>1.4</v>
      </c>
      <c r="K15" s="145">
        <v>1.4</v>
      </c>
      <c r="L15" s="145">
        <v>1.4</v>
      </c>
      <c r="M15" s="145">
        <v>1.4</v>
      </c>
      <c r="N15" s="145">
        <v>1.4</v>
      </c>
      <c r="O15" s="145">
        <v>1.4</v>
      </c>
      <c r="P15" s="146">
        <v>1.4</v>
      </c>
      <c r="Q15" s="66"/>
      <c r="R15" s="66"/>
      <c r="S15" s="66"/>
      <c r="T15" s="66"/>
      <c r="U15" s="66"/>
      <c r="V15" s="66"/>
      <c r="W15" s="66"/>
      <c r="X15" s="66"/>
    </row>
    <row r="16" spans="1:24" ht="15.75" customHeight="1" x14ac:dyDescent="0.3">
      <c r="A16" s="338"/>
      <c r="B16" s="76"/>
      <c r="C16" s="76"/>
      <c r="D16" s="76"/>
      <c r="E16" s="75"/>
      <c r="F16" s="75"/>
      <c r="G16" s="75"/>
      <c r="H16" s="75"/>
      <c r="I16" s="75"/>
      <c r="J16" s="75"/>
      <c r="N16" s="380"/>
      <c r="O16" s="66"/>
      <c r="P16" s="66"/>
      <c r="Q16" s="66"/>
      <c r="R16" s="66"/>
      <c r="S16" s="66"/>
      <c r="T16" s="66"/>
      <c r="U16" s="66"/>
      <c r="V16" s="66"/>
      <c r="W16" s="66"/>
      <c r="X16" s="66"/>
    </row>
    <row r="17" spans="1:16" x14ac:dyDescent="0.3">
      <c r="A17" s="338"/>
      <c r="B17" s="76"/>
      <c r="C17" s="76"/>
      <c r="D17" s="76"/>
      <c r="E17" s="82"/>
      <c r="F17" s="82"/>
      <c r="G17" s="82"/>
      <c r="H17" s="82"/>
      <c r="I17" s="82"/>
      <c r="J17" s="82"/>
      <c r="N17" s="55"/>
    </row>
    <row r="18" spans="1:16" s="63" customFormat="1" ht="51.6" x14ac:dyDescent="0.3">
      <c r="A18" s="297" t="s">
        <v>337</v>
      </c>
      <c r="B18" s="59"/>
      <c r="C18" s="60">
        <v>2005</v>
      </c>
      <c r="D18" s="60">
        <v>2006</v>
      </c>
      <c r="E18" s="60">
        <v>2007</v>
      </c>
      <c r="F18" s="60">
        <v>2008</v>
      </c>
      <c r="G18" s="60">
        <v>2009</v>
      </c>
      <c r="H18" s="60">
        <v>2010</v>
      </c>
      <c r="I18" s="60">
        <v>2011</v>
      </c>
      <c r="J18" s="60">
        <v>2012</v>
      </c>
      <c r="K18" s="60">
        <v>2013</v>
      </c>
      <c r="L18" s="60">
        <v>2014</v>
      </c>
      <c r="M18" s="60">
        <v>2015</v>
      </c>
      <c r="N18" s="60">
        <v>2016</v>
      </c>
      <c r="O18" s="60">
        <v>2017</v>
      </c>
      <c r="P18" s="61">
        <v>2018</v>
      </c>
    </row>
    <row r="19" spans="1:16" x14ac:dyDescent="0.3">
      <c r="A19" s="336"/>
      <c r="B19" s="78"/>
      <c r="C19" s="41">
        <v>1.25</v>
      </c>
      <c r="D19" s="41">
        <v>1.25</v>
      </c>
      <c r="E19" s="42">
        <v>1.25</v>
      </c>
      <c r="F19" s="42">
        <v>1.25</v>
      </c>
      <c r="G19" s="42">
        <v>1.25</v>
      </c>
      <c r="H19" s="42">
        <v>1.25</v>
      </c>
      <c r="I19" s="42">
        <v>1.25</v>
      </c>
      <c r="J19" s="42">
        <v>1.25</v>
      </c>
      <c r="K19" s="43">
        <v>1.25</v>
      </c>
      <c r="L19" s="43">
        <v>1.25</v>
      </c>
      <c r="M19" s="43">
        <v>1.25</v>
      </c>
      <c r="N19" s="43">
        <v>1.25</v>
      </c>
      <c r="O19" s="43">
        <v>1.25</v>
      </c>
      <c r="P19" s="44">
        <v>1.25</v>
      </c>
    </row>
    <row r="20" spans="1:16" x14ac:dyDescent="0.3">
      <c r="A20" s="338"/>
      <c r="B20" s="76"/>
      <c r="C20" s="76"/>
      <c r="D20" s="76"/>
      <c r="E20" s="75"/>
      <c r="F20" s="75"/>
      <c r="G20" s="75"/>
      <c r="H20" s="75"/>
      <c r="I20" s="75"/>
      <c r="J20" s="75"/>
      <c r="N20" s="55"/>
    </row>
    <row r="21" spans="1:16" x14ac:dyDescent="0.3">
      <c r="A21" s="338"/>
      <c r="B21" s="76"/>
      <c r="C21" s="76"/>
      <c r="D21" s="76"/>
      <c r="E21" s="82"/>
      <c r="F21" s="82"/>
      <c r="G21" s="82"/>
      <c r="H21" s="82"/>
      <c r="I21" s="82"/>
      <c r="J21" s="82"/>
      <c r="N21" s="55"/>
    </row>
    <row r="22" spans="1:16" s="49" customFormat="1" ht="15.75" customHeight="1" x14ac:dyDescent="0.3">
      <c r="A22" s="297" t="s">
        <v>338</v>
      </c>
      <c r="B22" s="298"/>
      <c r="C22" s="50"/>
      <c r="D22" s="50"/>
      <c r="E22" s="91"/>
      <c r="F22" s="91"/>
      <c r="G22" s="91"/>
      <c r="H22" s="91"/>
      <c r="I22" s="91"/>
      <c r="J22" s="91"/>
      <c r="N22" s="89"/>
    </row>
    <row r="23" spans="1:16" s="49" customFormat="1" ht="15.75" customHeight="1" x14ac:dyDescent="0.3">
      <c r="A23" s="94">
        <v>0</v>
      </c>
      <c r="B23" s="93" t="s">
        <v>47</v>
      </c>
      <c r="C23" s="50"/>
      <c r="D23" s="50"/>
      <c r="E23" s="51"/>
      <c r="F23" s="48"/>
      <c r="G23" s="48"/>
      <c r="H23" s="48"/>
      <c r="I23" s="48"/>
      <c r="J23" s="48"/>
      <c r="N23" s="89"/>
    </row>
    <row r="24" spans="1:16" s="49" customFormat="1" ht="15.75" customHeight="1" x14ac:dyDescent="0.3">
      <c r="A24" s="339"/>
      <c r="B24" s="50"/>
      <c r="C24" s="50"/>
      <c r="D24" s="50"/>
      <c r="E24" s="51"/>
      <c r="F24" s="48"/>
      <c r="G24" s="48"/>
      <c r="H24" s="48"/>
      <c r="I24" s="48"/>
      <c r="J24" s="48"/>
      <c r="N24" s="89"/>
    </row>
    <row r="25" spans="1:16" s="49" customFormat="1" ht="15.75" customHeight="1" x14ac:dyDescent="0.3">
      <c r="A25" s="339"/>
      <c r="B25" s="50"/>
      <c r="C25" s="50"/>
      <c r="D25" s="50"/>
      <c r="E25" s="51"/>
      <c r="F25" s="48"/>
      <c r="G25" s="48"/>
      <c r="H25" s="48"/>
      <c r="I25" s="48"/>
      <c r="J25" s="48"/>
      <c r="N25" s="89"/>
    </row>
    <row r="26" spans="1:16" ht="33.6" x14ac:dyDescent="0.3">
      <c r="A26" s="297" t="s">
        <v>339</v>
      </c>
      <c r="B26" s="115" t="s">
        <v>47</v>
      </c>
      <c r="C26" s="60">
        <v>2005</v>
      </c>
      <c r="D26" s="60">
        <v>2006</v>
      </c>
      <c r="E26" s="60">
        <v>2007</v>
      </c>
      <c r="F26" s="60">
        <v>2008</v>
      </c>
      <c r="G26" s="60">
        <v>2009</v>
      </c>
      <c r="H26" s="60">
        <v>2010</v>
      </c>
      <c r="I26" s="60">
        <v>2011</v>
      </c>
      <c r="J26" s="60">
        <v>2012</v>
      </c>
      <c r="K26" s="60">
        <v>2013</v>
      </c>
      <c r="L26" s="60">
        <v>2014</v>
      </c>
      <c r="M26" s="60">
        <v>2015</v>
      </c>
      <c r="N26" s="60">
        <v>2016</v>
      </c>
      <c r="O26" s="60">
        <v>2017</v>
      </c>
      <c r="P26" s="61">
        <v>2018</v>
      </c>
    </row>
    <row r="27" spans="1:16" s="49" customFormat="1" x14ac:dyDescent="0.3">
      <c r="A27" s="340"/>
      <c r="B27" s="84"/>
      <c r="C27" s="315" t="s">
        <v>197</v>
      </c>
      <c r="D27" s="315" t="s">
        <v>197</v>
      </c>
      <c r="E27" s="315" t="s">
        <v>197</v>
      </c>
      <c r="F27" s="315" t="s">
        <v>197</v>
      </c>
      <c r="G27" s="315" t="s">
        <v>197</v>
      </c>
      <c r="H27" s="315" t="s">
        <v>197</v>
      </c>
      <c r="I27" s="315" t="s">
        <v>197</v>
      </c>
      <c r="J27" s="315" t="s">
        <v>197</v>
      </c>
      <c r="K27" s="315" t="s">
        <v>197</v>
      </c>
      <c r="L27" s="315">
        <f>(L3*L7*L11*L15*L19)-$A$23</f>
        <v>87954446.447730601</v>
      </c>
      <c r="M27" s="315">
        <f>(M3*M7*M11*M15*M19)-$A$23</f>
        <v>90963190.030224115</v>
      </c>
      <c r="N27" s="315">
        <f t="shared" ref="N27:P27" si="0">(N3*N7*N11*N15*N19)-$A$23</f>
        <v>93971933.612717658</v>
      </c>
      <c r="O27" s="315">
        <f t="shared" si="0"/>
        <v>96980677.195211172</v>
      </c>
      <c r="P27" s="316">
        <f t="shared" si="0"/>
        <v>99989420.777704716</v>
      </c>
    </row>
    <row r="28" spans="1:16" s="49" customFormat="1" x14ac:dyDescent="0.3">
      <c r="A28" s="341"/>
      <c r="B28" s="85"/>
      <c r="C28" s="85"/>
      <c r="D28" s="85"/>
      <c r="E28" s="86"/>
      <c r="F28" s="86"/>
      <c r="G28" s="86"/>
      <c r="H28" s="86"/>
      <c r="I28" s="86"/>
      <c r="J28" s="86"/>
      <c r="N28" s="89"/>
    </row>
    <row r="29" spans="1:16" s="49" customFormat="1" x14ac:dyDescent="0.3">
      <c r="A29" s="341"/>
      <c r="B29" s="85"/>
      <c r="C29" s="85"/>
      <c r="D29" s="85"/>
      <c r="E29" s="87"/>
      <c r="F29" s="87"/>
      <c r="G29" s="87"/>
      <c r="H29" s="87"/>
      <c r="I29" s="87"/>
      <c r="J29" s="87"/>
      <c r="N29" s="89"/>
    </row>
    <row r="30" spans="1:16" ht="33.6" x14ac:dyDescent="0.3">
      <c r="A30" s="297" t="s">
        <v>340</v>
      </c>
      <c r="B30" s="59" t="s">
        <v>48</v>
      </c>
      <c r="C30" s="60">
        <v>2005</v>
      </c>
      <c r="D30" s="60">
        <v>2006</v>
      </c>
      <c r="E30" s="60">
        <v>2007</v>
      </c>
      <c r="F30" s="60">
        <v>2008</v>
      </c>
      <c r="G30" s="60">
        <v>2009</v>
      </c>
      <c r="H30" s="60">
        <v>2010</v>
      </c>
      <c r="I30" s="60">
        <v>2011</v>
      </c>
      <c r="J30" s="60">
        <v>2012</v>
      </c>
      <c r="K30" s="60">
        <v>2013</v>
      </c>
      <c r="L30" s="60">
        <v>2014</v>
      </c>
      <c r="M30" s="60">
        <v>2015</v>
      </c>
      <c r="N30" s="60">
        <v>2016</v>
      </c>
      <c r="O30" s="60">
        <v>2017</v>
      </c>
      <c r="P30" s="61">
        <v>2018</v>
      </c>
    </row>
    <row r="31" spans="1:16" s="49" customFormat="1" x14ac:dyDescent="0.3">
      <c r="A31" s="342"/>
      <c r="B31" s="343"/>
      <c r="C31" s="315">
        <v>5.0000000000000001E-3</v>
      </c>
      <c r="D31" s="315">
        <v>5.0000000000000001E-3</v>
      </c>
      <c r="E31" s="315">
        <v>5.0000000000000001E-3</v>
      </c>
      <c r="F31" s="315">
        <v>5.0000000000000001E-3</v>
      </c>
      <c r="G31" s="315">
        <v>5.0000000000000001E-3</v>
      </c>
      <c r="H31" s="315">
        <v>5.0000000000000001E-3</v>
      </c>
      <c r="I31" s="315">
        <v>5.0000000000000001E-3</v>
      </c>
      <c r="J31" s="315">
        <v>5.0000000000000001E-3</v>
      </c>
      <c r="K31" s="315">
        <v>5.0000000000000001E-3</v>
      </c>
      <c r="L31" s="315">
        <v>5.0000000000000001E-3</v>
      </c>
      <c r="M31" s="315">
        <v>5.0000000000000001E-3</v>
      </c>
      <c r="N31" s="315">
        <v>5.0000000000000001E-3</v>
      </c>
      <c r="O31" s="315">
        <v>5.0000000000000001E-3</v>
      </c>
      <c r="P31" s="316">
        <v>5.0000000000000001E-3</v>
      </c>
    </row>
    <row r="32" spans="1:16" s="49" customFormat="1" x14ac:dyDescent="0.3">
      <c r="A32" s="344"/>
      <c r="B32" s="90"/>
      <c r="C32" s="90"/>
      <c r="D32" s="90"/>
      <c r="E32" s="86"/>
      <c r="F32" s="86"/>
      <c r="G32" s="86"/>
      <c r="H32" s="86"/>
      <c r="I32" s="86"/>
      <c r="J32" s="86"/>
      <c r="N32" s="89"/>
    </row>
    <row r="33" spans="1:16" s="49" customFormat="1" ht="15.75" customHeight="1" x14ac:dyDescent="0.3">
      <c r="A33" s="344"/>
      <c r="B33" s="89"/>
      <c r="C33" s="89"/>
      <c r="D33" s="89"/>
      <c r="E33" s="51"/>
      <c r="F33" s="51"/>
      <c r="G33" s="51"/>
      <c r="H33" s="51"/>
      <c r="I33" s="51"/>
      <c r="J33" s="51"/>
      <c r="N33" s="89"/>
    </row>
    <row r="34" spans="1:16" s="49" customFormat="1" ht="15" customHeight="1" x14ac:dyDescent="0.3">
      <c r="A34" s="345" t="s">
        <v>49</v>
      </c>
      <c r="B34" s="346"/>
      <c r="C34" s="346"/>
      <c r="D34" s="346"/>
      <c r="E34" s="51"/>
      <c r="F34" s="51"/>
      <c r="G34" s="51"/>
      <c r="H34" s="51"/>
      <c r="I34" s="51"/>
      <c r="J34" s="51"/>
      <c r="N34" s="89"/>
    </row>
    <row r="35" spans="1:16" s="49" customFormat="1" x14ac:dyDescent="0.3">
      <c r="A35" s="347">
        <f>44/28</f>
        <v>1.5714285714285714</v>
      </c>
      <c r="B35" s="85"/>
      <c r="C35" s="85"/>
      <c r="D35" s="85"/>
      <c r="E35" s="51"/>
      <c r="F35" s="51"/>
      <c r="G35" s="51"/>
      <c r="H35" s="51"/>
      <c r="I35" s="51"/>
      <c r="J35" s="51"/>
      <c r="N35" s="89"/>
    </row>
    <row r="36" spans="1:16" s="49" customFormat="1" x14ac:dyDescent="0.3">
      <c r="A36" s="97"/>
      <c r="B36" s="89"/>
      <c r="C36" s="89"/>
      <c r="D36" s="89"/>
      <c r="E36" s="51"/>
      <c r="F36" s="51"/>
      <c r="G36" s="51"/>
      <c r="H36" s="51"/>
      <c r="I36" s="51"/>
      <c r="J36" s="51"/>
      <c r="N36" s="89"/>
    </row>
    <row r="37" spans="1:16" s="49" customFormat="1" x14ac:dyDescent="0.3">
      <c r="A37" s="344"/>
      <c r="B37" s="90"/>
      <c r="C37" s="90"/>
      <c r="D37" s="90"/>
      <c r="E37" s="51"/>
      <c r="F37" s="51"/>
      <c r="G37" s="51"/>
      <c r="H37" s="51"/>
      <c r="I37" s="51"/>
      <c r="J37" s="51"/>
      <c r="N37" s="89"/>
    </row>
    <row r="38" spans="1:16" ht="47.25" customHeight="1" x14ac:dyDescent="0.3">
      <c r="A38" s="681" t="s">
        <v>115</v>
      </c>
      <c r="B38" s="682"/>
      <c r="C38" s="60">
        <v>2005</v>
      </c>
      <c r="D38" s="60">
        <v>2006</v>
      </c>
      <c r="E38" s="348">
        <v>2007</v>
      </c>
      <c r="F38" s="348">
        <v>2008</v>
      </c>
      <c r="G38" s="348">
        <v>2009</v>
      </c>
      <c r="H38" s="348">
        <v>2010</v>
      </c>
      <c r="I38" s="348">
        <v>2011</v>
      </c>
      <c r="J38" s="348">
        <v>2012</v>
      </c>
      <c r="K38" s="60">
        <v>2013</v>
      </c>
      <c r="L38" s="60">
        <v>2014</v>
      </c>
      <c r="M38" s="60">
        <v>2015</v>
      </c>
      <c r="N38" s="60">
        <v>2016</v>
      </c>
      <c r="O38" s="60">
        <v>2017</v>
      </c>
      <c r="P38" s="61">
        <v>2018</v>
      </c>
    </row>
    <row r="39" spans="1:16" x14ac:dyDescent="0.3">
      <c r="A39" s="328"/>
      <c r="B39" s="65"/>
      <c r="C39" s="42" t="s">
        <v>197</v>
      </c>
      <c r="D39" s="42" t="s">
        <v>197</v>
      </c>
      <c r="E39" s="42" t="s">
        <v>197</v>
      </c>
      <c r="F39" s="42" t="s">
        <v>197</v>
      </c>
      <c r="G39" s="42" t="s">
        <v>197</v>
      </c>
      <c r="H39" s="42" t="s">
        <v>197</v>
      </c>
      <c r="I39" s="42" t="s">
        <v>197</v>
      </c>
      <c r="J39" s="42" t="s">
        <v>197</v>
      </c>
      <c r="K39" s="42" t="s">
        <v>197</v>
      </c>
      <c r="L39" s="349">
        <f>L27*L31*$A$35/10^3</f>
        <v>691.0706506607404</v>
      </c>
      <c r="M39" s="349">
        <f>M27*M31*$A$35/10^3</f>
        <v>714.7107788089038</v>
      </c>
      <c r="N39" s="349">
        <f t="shared" ref="N39:P39" si="1">N27*N31*$A$35/10^3</f>
        <v>738.35090695706731</v>
      </c>
      <c r="O39" s="349">
        <f t="shared" si="1"/>
        <v>761.99103510523059</v>
      </c>
      <c r="P39" s="350">
        <f t="shared" si="1"/>
        <v>785.63116325339422</v>
      </c>
    </row>
    <row r="40" spans="1:16" x14ac:dyDescent="0.3">
      <c r="A40" s="331"/>
      <c r="B40" s="69"/>
      <c r="C40" s="69"/>
      <c r="D40" s="69"/>
      <c r="E40" s="121"/>
      <c r="F40" s="121"/>
      <c r="G40" s="121"/>
      <c r="H40" s="121"/>
      <c r="I40" s="121"/>
      <c r="J40" s="121"/>
      <c r="N40" s="55"/>
    </row>
    <row r="41" spans="1:16" x14ac:dyDescent="0.3">
      <c r="N41" s="55"/>
    </row>
    <row r="42" spans="1:16" ht="47.25" customHeight="1" x14ac:dyDescent="0.3">
      <c r="A42" s="681" t="s">
        <v>113</v>
      </c>
      <c r="B42" s="682"/>
      <c r="C42" s="351">
        <v>2005</v>
      </c>
      <c r="D42" s="352">
        <v>2006</v>
      </c>
      <c r="E42" s="348">
        <v>2007</v>
      </c>
      <c r="F42" s="348">
        <v>2008</v>
      </c>
      <c r="G42" s="348">
        <v>2009</v>
      </c>
      <c r="H42" s="348">
        <v>2010</v>
      </c>
      <c r="I42" s="348">
        <v>2011</v>
      </c>
      <c r="J42" s="348">
        <v>2012</v>
      </c>
      <c r="K42" s="60">
        <v>2013</v>
      </c>
      <c r="L42" s="60">
        <v>2014</v>
      </c>
      <c r="M42" s="60">
        <v>2015</v>
      </c>
      <c r="N42" s="60">
        <v>2016</v>
      </c>
      <c r="O42" s="60">
        <v>2017</v>
      </c>
      <c r="P42" s="61">
        <v>2018</v>
      </c>
    </row>
    <row r="43" spans="1:16" x14ac:dyDescent="0.3">
      <c r="A43" s="328"/>
      <c r="B43" s="65"/>
      <c r="C43" s="357" t="s">
        <v>197</v>
      </c>
      <c r="D43" s="357" t="s">
        <v>197</v>
      </c>
      <c r="E43" s="357" t="s">
        <v>197</v>
      </c>
      <c r="F43" s="357" t="s">
        <v>197</v>
      </c>
      <c r="G43" s="357" t="s">
        <v>197</v>
      </c>
      <c r="H43" s="357" t="s">
        <v>197</v>
      </c>
      <c r="I43" s="357" t="s">
        <v>197</v>
      </c>
      <c r="J43" s="357" t="s">
        <v>197</v>
      </c>
      <c r="K43" s="357" t="s">
        <v>197</v>
      </c>
      <c r="L43" s="118">
        <f>L39*310</f>
        <v>214231.90170482954</v>
      </c>
      <c r="M43" s="118">
        <f>M39*310</f>
        <v>221560.34143076016</v>
      </c>
      <c r="N43" s="118">
        <f t="shared" ref="N43:P43" si="2">N39*310</f>
        <v>228888.78115669088</v>
      </c>
      <c r="O43" s="118">
        <f t="shared" si="2"/>
        <v>236217.22088262148</v>
      </c>
      <c r="P43" s="119">
        <f t="shared" si="2"/>
        <v>243545.66060855222</v>
      </c>
    </row>
    <row r="44" spans="1:16" x14ac:dyDescent="0.3">
      <c r="E44" s="354"/>
      <c r="G44" s="354"/>
      <c r="N44" s="55"/>
    </row>
    <row r="45" spans="1:16" x14ac:dyDescent="0.3">
      <c r="N45" s="55"/>
    </row>
    <row r="46" spans="1:16" x14ac:dyDescent="0.3">
      <c r="A46" s="122"/>
      <c r="C46" s="50"/>
      <c r="D46" s="50"/>
      <c r="N46" s="55"/>
    </row>
    <row r="47" spans="1:16" x14ac:dyDescent="0.3">
      <c r="A47" s="122"/>
      <c r="C47" s="124"/>
      <c r="D47" s="124"/>
      <c r="N47" s="55"/>
    </row>
    <row r="48" spans="1:16" x14ac:dyDescent="0.3">
      <c r="A48" s="122"/>
      <c r="C48" s="355"/>
      <c r="D48" s="355"/>
      <c r="N48" s="55"/>
    </row>
    <row r="49" spans="14:14" x14ac:dyDescent="0.3">
      <c r="N49" s="55"/>
    </row>
    <row r="50" spans="14:14" x14ac:dyDescent="0.3">
      <c r="N50" s="55"/>
    </row>
    <row r="51" spans="14:14" x14ac:dyDescent="0.3">
      <c r="N51" s="55"/>
    </row>
    <row r="52" spans="14:14" x14ac:dyDescent="0.3">
      <c r="N52" s="55"/>
    </row>
    <row r="53" spans="14:14" x14ac:dyDescent="0.3">
      <c r="N53" s="55"/>
    </row>
    <row r="54" spans="14:14" x14ac:dyDescent="0.3">
      <c r="N54" s="55"/>
    </row>
    <row r="55" spans="14:14" x14ac:dyDescent="0.3">
      <c r="N55" s="55"/>
    </row>
    <row r="56" spans="14:14" x14ac:dyDescent="0.3">
      <c r="N56" s="55"/>
    </row>
    <row r="57" spans="14:14" x14ac:dyDescent="0.3">
      <c r="N57" s="55"/>
    </row>
    <row r="58" spans="14:14" x14ac:dyDescent="0.3">
      <c r="N58" s="55"/>
    </row>
    <row r="59" spans="14:14" x14ac:dyDescent="0.3">
      <c r="N59" s="55"/>
    </row>
    <row r="60" spans="14:14" x14ac:dyDescent="0.3">
      <c r="N60" s="55"/>
    </row>
    <row r="61" spans="14:14" x14ac:dyDescent="0.3">
      <c r="N61" s="55"/>
    </row>
    <row r="62" spans="14:14" x14ac:dyDescent="0.3">
      <c r="N62" s="55"/>
    </row>
    <row r="63" spans="14:14" x14ac:dyDescent="0.3">
      <c r="N63" s="55"/>
    </row>
    <row r="64" spans="14:14" x14ac:dyDescent="0.3">
      <c r="N64" s="55"/>
    </row>
    <row r="65" spans="14:14" x14ac:dyDescent="0.3">
      <c r="N65" s="55"/>
    </row>
    <row r="66" spans="14:14" x14ac:dyDescent="0.3">
      <c r="N66" s="55"/>
    </row>
    <row r="67" spans="14:14" x14ac:dyDescent="0.3">
      <c r="N67" s="55"/>
    </row>
    <row r="68" spans="14:14" x14ac:dyDescent="0.3">
      <c r="N68" s="55"/>
    </row>
    <row r="69" spans="14:14" x14ac:dyDescent="0.3">
      <c r="N69" s="55"/>
    </row>
    <row r="70" spans="14:14" x14ac:dyDescent="0.3">
      <c r="N70" s="55"/>
    </row>
    <row r="71" spans="14:14" x14ac:dyDescent="0.3">
      <c r="N71" s="55"/>
    </row>
  </sheetData>
  <mergeCells count="2">
    <mergeCell ref="A38:B38"/>
    <mergeCell ref="A42:B42"/>
  </mergeCells>
  <pageMargins left="0.25" right="0.25" top="0.75" bottom="0.75" header="0.3" footer="0.3"/>
  <pageSetup paperSize="9" scale="51" fitToHeight="0" orientation="landscape" horizontalDpi="4294967293" verticalDpi="4294967293"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tabColor rgb="FFFFC000"/>
    <pageSetUpPr fitToPage="1"/>
  </sheetPr>
  <dimension ref="A1:Y83"/>
  <sheetViews>
    <sheetView topLeftCell="A70" zoomScale="85" zoomScaleNormal="85" zoomScalePageLayoutView="70" workbookViewId="0">
      <selection activeCell="D3" sqref="D3"/>
    </sheetView>
  </sheetViews>
  <sheetFormatPr defaultColWidth="8.6640625" defaultRowHeight="15.6" x14ac:dyDescent="0.3"/>
  <cols>
    <col min="1" max="1" width="41" style="57" customWidth="1"/>
    <col min="2" max="2" width="20" style="122" customWidth="1"/>
    <col min="3" max="3" width="27" style="122" customWidth="1"/>
    <col min="4" max="4" width="29.6640625" style="122" customWidth="1"/>
    <col min="5" max="5" width="25.6640625" style="122" customWidth="1"/>
    <col min="6" max="11" width="25.6640625" style="57" customWidth="1"/>
    <col min="12" max="12" width="24.6640625" style="57" bestFit="1" customWidth="1"/>
    <col min="13" max="14" width="21.6640625" style="57" customWidth="1"/>
    <col min="15" max="15" width="22" style="57" customWidth="1"/>
    <col min="16" max="16" width="18.6640625" style="57" customWidth="1"/>
    <col min="17" max="17" width="19.33203125" style="57" bestFit="1" customWidth="1"/>
    <col min="18" max="18" width="19.33203125" style="57" customWidth="1"/>
    <col min="19" max="19" width="18" style="57" customWidth="1"/>
    <col min="20" max="20" width="15.44140625" style="57" bestFit="1" customWidth="1"/>
    <col min="21" max="21" width="15.33203125" style="57" customWidth="1"/>
    <col min="22" max="22" width="16.44140625" style="57" customWidth="1"/>
    <col min="23" max="193" width="8.6640625" style="57" customWidth="1"/>
    <col min="194" max="194" width="43.44140625" style="57" customWidth="1"/>
    <col min="195" max="201" width="18.6640625" style="57" customWidth="1"/>
    <col min="202" max="202" width="15.44140625" style="57" customWidth="1"/>
    <col min="203" max="203" width="12.33203125" style="57" customWidth="1"/>
    <col min="204" max="204" width="14.33203125" style="57" customWidth="1"/>
    <col min="205" max="205" width="12.33203125" style="57" customWidth="1"/>
    <col min="206" max="206" width="12.6640625" style="57" customWidth="1"/>
    <col min="207" max="208" width="12.44140625" style="57" customWidth="1"/>
    <col min="209" max="209" width="12.33203125" style="57" customWidth="1"/>
    <col min="210" max="215" width="11.44140625" style="57" bestFit="1" customWidth="1"/>
    <col min="216" max="216" width="13.6640625" style="57" bestFit="1" customWidth="1"/>
    <col min="217" max="221" width="11.44140625" style="57" bestFit="1" customWidth="1"/>
    <col min="222" max="222" width="11.6640625" style="57" customWidth="1"/>
    <col min="223" max="223" width="13.44140625" style="57" bestFit="1" customWidth="1"/>
    <col min="224" max="225" width="11.44140625" style="57" bestFit="1" customWidth="1"/>
    <col min="226" max="226" width="13.6640625" style="57" bestFit="1" customWidth="1"/>
    <col min="227" max="232" width="11.44140625" style="57" bestFit="1" customWidth="1"/>
    <col min="233" max="235" width="11.33203125" style="57" bestFit="1" customWidth="1"/>
    <col min="236" max="236" width="13.6640625" style="57" bestFit="1" customWidth="1"/>
    <col min="237" max="241" width="11.33203125" style="57" bestFit="1" customWidth="1"/>
    <col min="242" max="242" width="13.44140625" style="57" customWidth="1"/>
    <col min="243" max="243" width="11.33203125" style="57" bestFit="1" customWidth="1"/>
    <col min="244" max="244" width="15.33203125" style="57" customWidth="1"/>
    <col min="245" max="245" width="13.33203125" style="57" customWidth="1"/>
    <col min="246" max="246" width="15.6640625" style="57" customWidth="1"/>
    <col min="247" max="247" width="14.6640625" style="57" customWidth="1"/>
    <col min="248" max="248" width="19.33203125" style="57" customWidth="1"/>
    <col min="249" max="249" width="14" style="57" customWidth="1"/>
    <col min="250" max="250" width="15.6640625" style="57" customWidth="1"/>
    <col min="251" max="251" width="17" style="57" customWidth="1"/>
    <col min="252" max="252" width="16.33203125" style="57" customWidth="1"/>
    <col min="253" max="253" width="17.33203125" style="57" customWidth="1"/>
    <col min="254" max="16384" width="8.6640625" style="57"/>
  </cols>
  <sheetData>
    <row r="1" spans="1:17" x14ac:dyDescent="0.3">
      <c r="A1" s="55"/>
      <c r="B1" s="56"/>
      <c r="C1" s="56"/>
      <c r="D1" s="56"/>
      <c r="E1" s="56"/>
      <c r="F1" s="55"/>
      <c r="G1" s="55"/>
      <c r="H1" s="55"/>
      <c r="I1" s="55"/>
      <c r="J1" s="55"/>
    </row>
    <row r="2" spans="1:17" s="63" customFormat="1" ht="16.2" x14ac:dyDescent="0.35">
      <c r="A2" s="58" t="s">
        <v>198</v>
      </c>
      <c r="B2" s="59" t="s">
        <v>167</v>
      </c>
      <c r="C2" s="60">
        <v>2005</v>
      </c>
      <c r="D2" s="60">
        <v>2006</v>
      </c>
      <c r="E2" s="60">
        <v>2007</v>
      </c>
      <c r="F2" s="60">
        <v>2008</v>
      </c>
      <c r="G2" s="60">
        <v>2009</v>
      </c>
      <c r="H2" s="60">
        <v>2010</v>
      </c>
      <c r="I2" s="60">
        <v>2011</v>
      </c>
      <c r="J2" s="60">
        <v>2012</v>
      </c>
      <c r="K2" s="60">
        <v>2013</v>
      </c>
      <c r="L2" s="60">
        <v>2014</v>
      </c>
      <c r="M2" s="60">
        <v>2015</v>
      </c>
      <c r="N2" s="60">
        <v>2016</v>
      </c>
      <c r="O2" s="60">
        <v>2017</v>
      </c>
      <c r="P2" s="61">
        <v>2018</v>
      </c>
      <c r="Q2" s="62"/>
    </row>
    <row r="3" spans="1:17" s="66" customFormat="1" ht="16.2" x14ac:dyDescent="0.35">
      <c r="A3" s="64"/>
      <c r="B3" s="65"/>
      <c r="C3" s="309">
        <f>'State population'!G36</f>
        <v>3389088.5999999996</v>
      </c>
      <c r="D3" s="309">
        <f>'State population'!H36</f>
        <v>3436559.9999999995</v>
      </c>
      <c r="E3" s="309">
        <f>'State population'!I36</f>
        <v>3484031.3999999994</v>
      </c>
      <c r="F3" s="309">
        <f>'State population'!J36</f>
        <v>3531502.7999999993</v>
      </c>
      <c r="G3" s="309">
        <f>'State population'!K36</f>
        <v>3578974.1999999993</v>
      </c>
      <c r="H3" s="309">
        <f>'State population'!L36</f>
        <v>3626445.5999999992</v>
      </c>
      <c r="I3" s="309">
        <f>'State population'!M36</f>
        <v>3673917</v>
      </c>
      <c r="J3" s="309">
        <f>'State population'!N36</f>
        <v>3728432.4475892279</v>
      </c>
      <c r="K3" s="309">
        <f>'State population'!O36</f>
        <v>3782947.8951784559</v>
      </c>
      <c r="L3" s="309">
        <f>'State population'!P36</f>
        <v>3837463.3427676833</v>
      </c>
      <c r="M3" s="309">
        <f>'State population'!Q36</f>
        <v>3891978.7903569108</v>
      </c>
      <c r="N3" s="309">
        <f>'State population'!R36</f>
        <v>3947303.1658630874</v>
      </c>
      <c r="O3" s="309">
        <f>'State population'!S36</f>
        <v>4003436.4692862132</v>
      </c>
      <c r="P3" s="309">
        <f>'State population'!T36</f>
        <v>4060378.7006262881</v>
      </c>
      <c r="Q3" s="487"/>
    </row>
    <row r="4" spans="1:17" s="66" customFormat="1" ht="16.2" x14ac:dyDescent="0.35">
      <c r="A4" s="68"/>
      <c r="B4" s="69"/>
      <c r="C4" s="311"/>
      <c r="E4" s="67"/>
      <c r="F4" s="67"/>
      <c r="G4" s="67"/>
      <c r="H4" s="136"/>
      <c r="I4" s="67"/>
      <c r="J4" s="67"/>
      <c r="K4" s="67"/>
      <c r="L4" s="67"/>
      <c r="M4" s="67"/>
      <c r="N4" s="62"/>
      <c r="O4" s="62"/>
      <c r="P4" s="62"/>
      <c r="Q4" s="62"/>
    </row>
    <row r="5" spans="1:17" s="66" customFormat="1" ht="16.2" x14ac:dyDescent="0.35">
      <c r="A5" s="68"/>
      <c r="B5" s="69"/>
      <c r="C5" s="135"/>
      <c r="E5" s="70"/>
      <c r="F5" s="70"/>
      <c r="G5" s="71"/>
      <c r="H5" s="71"/>
      <c r="I5" s="72"/>
      <c r="J5" s="70"/>
      <c r="N5" s="62"/>
      <c r="O5" s="62"/>
      <c r="P5" s="62"/>
      <c r="Q5" s="62"/>
    </row>
    <row r="6" spans="1:17" s="66" customFormat="1" ht="16.2" x14ac:dyDescent="0.35">
      <c r="A6" s="58" t="s">
        <v>19</v>
      </c>
      <c r="B6" s="59" t="s">
        <v>1</v>
      </c>
      <c r="C6" s="60">
        <v>2005</v>
      </c>
      <c r="D6" s="60">
        <v>2006</v>
      </c>
      <c r="E6" s="60">
        <v>2007</v>
      </c>
      <c r="F6" s="60">
        <v>2008</v>
      </c>
      <c r="G6" s="60">
        <v>2009</v>
      </c>
      <c r="H6" s="60">
        <v>2010</v>
      </c>
      <c r="I6" s="60">
        <v>2011</v>
      </c>
      <c r="J6" s="60">
        <v>2012</v>
      </c>
      <c r="K6" s="60">
        <v>2013</v>
      </c>
      <c r="L6" s="60">
        <v>2014</v>
      </c>
      <c r="M6" s="60">
        <v>2015</v>
      </c>
      <c r="N6" s="60">
        <v>2016</v>
      </c>
      <c r="O6" s="60">
        <v>2017</v>
      </c>
      <c r="P6" s="61">
        <v>2018</v>
      </c>
      <c r="Q6" s="62"/>
    </row>
    <row r="7" spans="1:17" s="48" customFormat="1" x14ac:dyDescent="0.3">
      <c r="A7" s="312"/>
      <c r="B7" s="313"/>
      <c r="C7" s="313">
        <f>BOD!$B$38</f>
        <v>40.5</v>
      </c>
      <c r="D7" s="313">
        <f>BOD!$B$38</f>
        <v>40.5</v>
      </c>
      <c r="E7" s="313">
        <f>BOD!$B$38</f>
        <v>40.5</v>
      </c>
      <c r="F7" s="313">
        <f>BOD!$B$38</f>
        <v>40.5</v>
      </c>
      <c r="G7" s="313">
        <f>BOD!$B$38</f>
        <v>40.5</v>
      </c>
      <c r="H7" s="313">
        <f>BOD!$B$38</f>
        <v>40.5</v>
      </c>
      <c r="I7" s="313">
        <f>BOD!$B$38</f>
        <v>40.5</v>
      </c>
      <c r="J7" s="313">
        <f>BOD!$B$38</f>
        <v>40.5</v>
      </c>
      <c r="K7" s="313">
        <f>BOD!$B$38</f>
        <v>40.5</v>
      </c>
      <c r="L7" s="313">
        <f>BOD!$B$38</f>
        <v>40.5</v>
      </c>
      <c r="M7" s="313">
        <f>BOD!$B$38</f>
        <v>40.5</v>
      </c>
      <c r="N7" s="313">
        <f>BOD!$B$38</f>
        <v>40.5</v>
      </c>
      <c r="O7" s="313">
        <f>BOD!$B$38</f>
        <v>40.5</v>
      </c>
      <c r="P7" s="313">
        <f>BOD!$B$38</f>
        <v>40.5</v>
      </c>
      <c r="Q7" s="488"/>
    </row>
    <row r="8" spans="1:17" s="66" customFormat="1" ht="16.2" x14ac:dyDescent="0.35">
      <c r="A8" s="68"/>
      <c r="B8" s="69"/>
      <c r="C8" s="69"/>
      <c r="D8" s="69"/>
      <c r="E8" s="75"/>
      <c r="F8" s="75"/>
      <c r="G8" s="75"/>
      <c r="H8" s="75"/>
      <c r="I8" s="75"/>
      <c r="J8" s="75"/>
      <c r="N8" s="62"/>
      <c r="O8" s="62"/>
      <c r="P8" s="62"/>
      <c r="Q8" s="62"/>
    </row>
    <row r="9" spans="1:17" s="66" customFormat="1" ht="16.2" x14ac:dyDescent="0.35">
      <c r="A9" s="68"/>
      <c r="B9" s="76"/>
      <c r="C9" s="76"/>
      <c r="D9" s="76"/>
      <c r="E9" s="70"/>
      <c r="F9" s="70"/>
      <c r="G9" s="70"/>
      <c r="H9" s="70"/>
      <c r="I9" s="70"/>
      <c r="J9" s="70"/>
      <c r="N9" s="62"/>
      <c r="O9" s="62"/>
      <c r="P9" s="62"/>
      <c r="Q9" s="62"/>
    </row>
    <row r="10" spans="1:17" s="63" customFormat="1" ht="30" customHeight="1" x14ac:dyDescent="0.35">
      <c r="A10" s="505" t="s">
        <v>54</v>
      </c>
      <c r="B10" s="59" t="s">
        <v>56</v>
      </c>
      <c r="C10" s="60">
        <v>2005</v>
      </c>
      <c r="D10" s="60">
        <v>2006</v>
      </c>
      <c r="E10" s="60">
        <v>2007</v>
      </c>
      <c r="F10" s="60">
        <v>2008</v>
      </c>
      <c r="G10" s="60">
        <v>2009</v>
      </c>
      <c r="H10" s="60">
        <v>2010</v>
      </c>
      <c r="I10" s="60">
        <v>2011</v>
      </c>
      <c r="J10" s="60">
        <v>2012</v>
      </c>
      <c r="K10" s="60">
        <v>2013</v>
      </c>
      <c r="L10" s="60">
        <v>2014</v>
      </c>
      <c r="M10" s="60">
        <v>2015</v>
      </c>
      <c r="N10" s="60">
        <v>2016</v>
      </c>
      <c r="O10" s="60">
        <v>2017</v>
      </c>
      <c r="P10" s="61">
        <v>2018</v>
      </c>
      <c r="Q10" s="62"/>
    </row>
    <row r="11" spans="1:17" ht="15.75" customHeight="1" x14ac:dyDescent="0.35">
      <c r="A11" s="77"/>
      <c r="B11" s="78"/>
      <c r="C11" s="42">
        <f>C3*C7*0.001*365</f>
        <v>50099202.229499988</v>
      </c>
      <c r="D11" s="42">
        <f>D3*D7*0.001*365</f>
        <v>50800948.199999988</v>
      </c>
      <c r="E11" s="42">
        <f>E3*E7*0.001*365</f>
        <v>51502694.170499995</v>
      </c>
      <c r="F11" s="42">
        <f>F3*F7*0.001*365</f>
        <v>52204440.140999988</v>
      </c>
      <c r="G11" s="42">
        <f t="shared" ref="G11:L11" si="0">G3*G7*0.001*365</f>
        <v>52906186.111499988</v>
      </c>
      <c r="H11" s="42">
        <f t="shared" si="0"/>
        <v>53607932.08199998</v>
      </c>
      <c r="I11" s="42">
        <f>I3*I7*0.001*365</f>
        <v>54309678.052500002</v>
      </c>
      <c r="J11" s="42">
        <f t="shared" si="0"/>
        <v>55115552.656487763</v>
      </c>
      <c r="K11" s="42">
        <f t="shared" si="0"/>
        <v>55921427.260475524</v>
      </c>
      <c r="L11" s="42">
        <f t="shared" si="0"/>
        <v>56727301.864463277</v>
      </c>
      <c r="M11" s="42">
        <f>M3*M7*0.001*365</f>
        <v>57533176.468451031</v>
      </c>
      <c r="N11" s="42">
        <f t="shared" ref="N11:O11" si="1">N3*N7*0.001*365</f>
        <v>58351009.049371086</v>
      </c>
      <c r="O11" s="42">
        <f t="shared" si="1"/>
        <v>59180799.607223444</v>
      </c>
      <c r="P11" s="79">
        <f>P3*P7*0.001*365</f>
        <v>60022548.142008103</v>
      </c>
      <c r="Q11" s="62"/>
    </row>
    <row r="12" spans="1:17" ht="15.75" customHeight="1" x14ac:dyDescent="0.35">
      <c r="A12" s="80"/>
      <c r="B12" s="76"/>
      <c r="C12" s="76"/>
      <c r="D12" s="76"/>
      <c r="E12" s="75"/>
      <c r="F12" s="75"/>
      <c r="G12" s="75"/>
      <c r="H12" s="75"/>
      <c r="I12" s="75"/>
      <c r="J12" s="75"/>
      <c r="N12" s="62"/>
      <c r="O12" s="62"/>
      <c r="P12" s="62"/>
      <c r="Q12" s="62"/>
    </row>
    <row r="13" spans="1:17" ht="16.2" x14ac:dyDescent="0.35">
      <c r="A13" s="80"/>
      <c r="B13" s="76"/>
      <c r="C13" s="76"/>
      <c r="D13" s="76"/>
      <c r="E13" s="75"/>
      <c r="F13" s="81"/>
      <c r="G13" s="81"/>
      <c r="H13" s="81"/>
      <c r="I13" s="81"/>
      <c r="J13" s="81"/>
      <c r="N13" s="62"/>
      <c r="O13" s="62"/>
      <c r="P13" s="62"/>
      <c r="Q13" s="62"/>
    </row>
    <row r="14" spans="1:17" ht="18" customHeight="1" x14ac:dyDescent="0.3">
      <c r="A14" s="58" t="s">
        <v>100</v>
      </c>
      <c r="B14" s="59" t="s">
        <v>167</v>
      </c>
      <c r="C14" s="60">
        <v>2005</v>
      </c>
      <c r="D14" s="60">
        <v>2006</v>
      </c>
      <c r="E14" s="60">
        <v>2007</v>
      </c>
      <c r="F14" s="60">
        <v>2008</v>
      </c>
      <c r="G14" s="60">
        <v>2009</v>
      </c>
      <c r="H14" s="60">
        <v>2010</v>
      </c>
      <c r="I14" s="60">
        <v>2011</v>
      </c>
      <c r="J14" s="60">
        <v>2012</v>
      </c>
      <c r="K14" s="60">
        <v>2013</v>
      </c>
      <c r="L14" s="60">
        <v>2014</v>
      </c>
      <c r="M14" s="60">
        <v>2015</v>
      </c>
      <c r="N14" s="60">
        <v>2016</v>
      </c>
      <c r="O14" s="60">
        <v>2017</v>
      </c>
      <c r="P14" s="61">
        <v>2018</v>
      </c>
    </row>
    <row r="15" spans="1:17" ht="15.75" customHeight="1" x14ac:dyDescent="0.3">
      <c r="A15" s="77"/>
      <c r="B15" s="78"/>
      <c r="C15" s="41">
        <v>1.25</v>
      </c>
      <c r="D15" s="41">
        <v>1.25</v>
      </c>
      <c r="E15" s="42">
        <v>1.25</v>
      </c>
      <c r="F15" s="42">
        <v>1.25</v>
      </c>
      <c r="G15" s="42">
        <v>1.25</v>
      </c>
      <c r="H15" s="42">
        <v>1.25</v>
      </c>
      <c r="I15" s="42">
        <v>1.25</v>
      </c>
      <c r="J15" s="42">
        <v>1.25</v>
      </c>
      <c r="K15" s="43">
        <v>1.25</v>
      </c>
      <c r="L15" s="43">
        <v>1.25</v>
      </c>
      <c r="M15" s="43">
        <v>1.25</v>
      </c>
      <c r="N15" s="43">
        <v>1.25</v>
      </c>
      <c r="O15" s="43">
        <v>1.25</v>
      </c>
      <c r="P15" s="44">
        <v>1.25</v>
      </c>
    </row>
    <row r="16" spans="1:17" ht="15.75" customHeight="1" x14ac:dyDescent="0.3">
      <c r="A16" s="80"/>
      <c r="B16" s="76"/>
      <c r="C16" s="76"/>
      <c r="D16" s="76"/>
      <c r="E16" s="75"/>
      <c r="F16" s="75"/>
      <c r="G16" s="75"/>
      <c r="H16" s="75"/>
      <c r="I16" s="75"/>
      <c r="J16" s="75"/>
    </row>
    <row r="17" spans="1:18" x14ac:dyDescent="0.3">
      <c r="A17" s="80"/>
      <c r="B17" s="76"/>
      <c r="C17" s="76"/>
      <c r="D17" s="76"/>
      <c r="E17" s="82"/>
      <c r="F17" s="82"/>
      <c r="G17" s="82"/>
      <c r="H17" s="82"/>
      <c r="I17" s="82"/>
      <c r="J17" s="82"/>
    </row>
    <row r="18" spans="1:18" s="63" customFormat="1" ht="18" x14ac:dyDescent="0.3">
      <c r="A18" s="58" t="s">
        <v>101</v>
      </c>
      <c r="B18" s="59" t="s">
        <v>167</v>
      </c>
      <c r="C18" s="60">
        <v>2005</v>
      </c>
      <c r="D18" s="60">
        <v>2006</v>
      </c>
      <c r="E18" s="60">
        <v>2007</v>
      </c>
      <c r="F18" s="60">
        <v>2008</v>
      </c>
      <c r="G18" s="60">
        <v>2009</v>
      </c>
      <c r="H18" s="60">
        <v>2010</v>
      </c>
      <c r="I18" s="60">
        <v>2011</v>
      </c>
      <c r="J18" s="60">
        <v>2012</v>
      </c>
      <c r="K18" s="60">
        <v>2013</v>
      </c>
      <c r="L18" s="60">
        <v>2014</v>
      </c>
      <c r="M18" s="60">
        <v>2015</v>
      </c>
      <c r="N18" s="60">
        <v>2016</v>
      </c>
      <c r="O18" s="60">
        <v>2017</v>
      </c>
      <c r="P18" s="61">
        <v>2018</v>
      </c>
    </row>
    <row r="19" spans="1:18" x14ac:dyDescent="0.3">
      <c r="A19" s="77"/>
      <c r="B19" s="78"/>
      <c r="C19" s="74">
        <v>1</v>
      </c>
      <c r="D19" s="74">
        <v>1</v>
      </c>
      <c r="E19" s="42">
        <v>1</v>
      </c>
      <c r="F19" s="42">
        <v>1</v>
      </c>
      <c r="G19" s="42">
        <v>1</v>
      </c>
      <c r="H19" s="42">
        <v>1</v>
      </c>
      <c r="I19" s="42">
        <v>1</v>
      </c>
      <c r="J19" s="42">
        <v>1</v>
      </c>
      <c r="K19" s="145">
        <v>1</v>
      </c>
      <c r="L19" s="145">
        <v>1</v>
      </c>
      <c r="M19" s="145">
        <v>1</v>
      </c>
      <c r="N19" s="145">
        <v>1</v>
      </c>
      <c r="O19" s="145">
        <v>1</v>
      </c>
      <c r="P19" s="146">
        <v>1</v>
      </c>
    </row>
    <row r="20" spans="1:18" x14ac:dyDescent="0.3">
      <c r="A20" s="80"/>
      <c r="B20" s="76"/>
      <c r="C20" s="76"/>
      <c r="D20" s="76"/>
      <c r="E20" s="75"/>
      <c r="F20" s="75"/>
      <c r="G20" s="75"/>
      <c r="H20" s="75"/>
      <c r="I20" s="75"/>
      <c r="J20" s="75"/>
    </row>
    <row r="21" spans="1:18" x14ac:dyDescent="0.3">
      <c r="A21" s="80"/>
      <c r="B21" s="76"/>
      <c r="C21" s="76"/>
      <c r="D21" s="76"/>
      <c r="E21" s="82"/>
      <c r="F21" s="82"/>
      <c r="G21" s="82"/>
      <c r="H21" s="82"/>
      <c r="I21" s="82"/>
      <c r="J21" s="82"/>
    </row>
    <row r="22" spans="1:18" ht="18" x14ac:dyDescent="0.3">
      <c r="A22" s="505" t="s">
        <v>188</v>
      </c>
      <c r="B22" s="59" t="s">
        <v>56</v>
      </c>
      <c r="C22" s="60">
        <v>2005</v>
      </c>
      <c r="D22" s="60">
        <v>2006</v>
      </c>
      <c r="E22" s="60">
        <v>2007</v>
      </c>
      <c r="F22" s="60">
        <v>2008</v>
      </c>
      <c r="G22" s="60">
        <v>2009</v>
      </c>
      <c r="H22" s="60">
        <v>2010</v>
      </c>
      <c r="I22" s="60">
        <v>2011</v>
      </c>
      <c r="J22" s="60">
        <v>2012</v>
      </c>
      <c r="K22" s="60">
        <v>2013</v>
      </c>
      <c r="L22" s="60">
        <v>2014</v>
      </c>
      <c r="M22" s="60">
        <v>2015</v>
      </c>
      <c r="N22" s="60">
        <v>2016</v>
      </c>
      <c r="O22" s="60">
        <v>2017</v>
      </c>
      <c r="P22" s="61">
        <v>2018</v>
      </c>
      <c r="Q22" s="63"/>
    </row>
    <row r="23" spans="1:18" s="49" customFormat="1" x14ac:dyDescent="0.3">
      <c r="A23" s="83"/>
      <c r="B23" s="84"/>
      <c r="C23" s="315">
        <f>C11*'Urban_degree of utilization'!$Y$41*C15</f>
        <v>3616786.6569531779</v>
      </c>
      <c r="D23" s="315">
        <f>D11*'Urban_degree of utilization'!$Y$41*D15</f>
        <v>3667447.4529284989</v>
      </c>
      <c r="E23" s="315">
        <f>E11*'Urban_degree of utilization'!$Y$41*E15</f>
        <v>3718108.2489038208</v>
      </c>
      <c r="F23" s="315">
        <f>F11*'Urban_degree of utilization'!$Y$41*F15</f>
        <v>3768769.0448791417</v>
      </c>
      <c r="G23" s="315">
        <f>G11*'Urban_degree of utilization'!$Y$41*G15</f>
        <v>3819429.8408544627</v>
      </c>
      <c r="H23" s="315">
        <f>H11*'Urban_degree of utilization'!$Y$41*H15</f>
        <v>3870090.6368297832</v>
      </c>
      <c r="I23" s="315">
        <f>I11*'Urban_degree of utilization'!$P$41*I15</f>
        <v>4548435.5368968761</v>
      </c>
      <c r="J23" s="315">
        <f>J11*'Urban_degree of utilization'!$P$41*J15</f>
        <v>4615927.5349808503</v>
      </c>
      <c r="K23" s="315">
        <f>K11*'Urban_degree of utilization'!$P$41*K15</f>
        <v>4683419.5330648255</v>
      </c>
      <c r="L23" s="315">
        <f>L11*'Urban_degree of utilization'!$P$41*L15</f>
        <v>4750911.5311487997</v>
      </c>
      <c r="M23" s="315">
        <f>M11*'Urban_degree of utilization'!$P$41*M15</f>
        <v>4818403.5292327739</v>
      </c>
      <c r="N23" s="315">
        <f>N11*'Urban_degree of utilization'!$P$41*N15</f>
        <v>4886897.0078848284</v>
      </c>
      <c r="O23" s="315">
        <f>O11*'Urban_degree of utilization'!$P$41*O15</f>
        <v>4956391.967104964</v>
      </c>
      <c r="P23" s="315">
        <f>P11*'Urban_degree of utilization'!$P$41*P15</f>
        <v>5026888.4068931788</v>
      </c>
      <c r="Q23" s="489"/>
    </row>
    <row r="24" spans="1:18" s="49" customFormat="1" x14ac:dyDescent="0.3">
      <c r="A24" s="46"/>
      <c r="B24" s="85"/>
      <c r="C24" s="317"/>
      <c r="D24" s="85"/>
      <c r="E24" s="86"/>
      <c r="F24" s="86"/>
      <c r="G24" s="86"/>
      <c r="H24" s="86"/>
      <c r="I24" s="86"/>
      <c r="J24" s="86"/>
      <c r="N24" s="63"/>
      <c r="O24" s="63"/>
      <c r="P24" s="63"/>
      <c r="Q24" s="63"/>
    </row>
    <row r="25" spans="1:18" s="49" customFormat="1" x14ac:dyDescent="0.3">
      <c r="A25" s="46"/>
      <c r="B25" s="85"/>
      <c r="C25" s="85"/>
      <c r="D25" s="85"/>
      <c r="E25" s="87"/>
      <c r="F25" s="87"/>
      <c r="G25" s="87"/>
      <c r="H25" s="87"/>
      <c r="I25" s="87"/>
      <c r="J25" s="87"/>
      <c r="N25" s="63"/>
      <c r="O25" s="63"/>
      <c r="P25" s="63"/>
      <c r="Q25" s="63"/>
    </row>
    <row r="26" spans="1:18" ht="18" x14ac:dyDescent="0.3">
      <c r="A26" s="505" t="s">
        <v>189</v>
      </c>
      <c r="B26" s="59" t="s">
        <v>56</v>
      </c>
      <c r="C26" s="60">
        <v>2005</v>
      </c>
      <c r="D26" s="60">
        <v>2006</v>
      </c>
      <c r="E26" s="60">
        <v>2007</v>
      </c>
      <c r="F26" s="60">
        <v>2008</v>
      </c>
      <c r="G26" s="60">
        <v>2009</v>
      </c>
      <c r="H26" s="60">
        <v>2010</v>
      </c>
      <c r="I26" s="60">
        <v>2011</v>
      </c>
      <c r="J26" s="60">
        <v>2012</v>
      </c>
      <c r="K26" s="60">
        <v>2013</v>
      </c>
      <c r="L26" s="60">
        <v>2014</v>
      </c>
      <c r="M26" s="60">
        <v>2015</v>
      </c>
      <c r="N26" s="60">
        <v>2016</v>
      </c>
      <c r="O26" s="60">
        <v>2017</v>
      </c>
      <c r="P26" s="61">
        <v>2018</v>
      </c>
      <c r="Q26" s="63"/>
    </row>
    <row r="27" spans="1:18" s="49" customFormat="1" x14ac:dyDescent="0.3">
      <c r="A27" s="88"/>
      <c r="B27" s="84"/>
      <c r="C27" s="315">
        <f>C11*C19*(1-'Urban_degree of utilization'!$Y$41)</f>
        <v>47205772.903937444</v>
      </c>
      <c r="D27" s="315">
        <f>D11*D19*(1-'Urban_degree of utilization'!$Y$41)</f>
        <v>47866990.237657189</v>
      </c>
      <c r="E27" s="315">
        <f>E11*E19*(1-'Urban_degree of utilization'!$Y$41)</f>
        <v>48528207.571376942</v>
      </c>
      <c r="F27" s="315">
        <f>F11*F19*(1-'Urban_degree of utilization'!$Y$41)</f>
        <v>49189424.905096672</v>
      </c>
      <c r="G27" s="315">
        <f>G11*G19*(1-'Urban_degree of utilization'!$Y$41)</f>
        <v>49850642.238816418</v>
      </c>
      <c r="H27" s="315">
        <f>H11*H19*(1-'Urban_degree of utilization'!$Y$41)</f>
        <v>50511859.572536156</v>
      </c>
      <c r="I27" s="315">
        <f>I11*I19*(1-'Urban_degree of utilization'!$P$41)</f>
        <v>50670929.622982502</v>
      </c>
      <c r="J27" s="315">
        <f>J11*J19*(1-'Urban_degree of utilization'!$P$41)</f>
        <v>51422810.628503084</v>
      </c>
      <c r="K27" s="315">
        <f>K11*K19*(1-'Urban_degree of utilization'!$P$41)</f>
        <v>52174691.634023666</v>
      </c>
      <c r="L27" s="315">
        <f>L11*L19*(1-'Urban_degree of utilization'!$P$41)</f>
        <v>52926572.639544241</v>
      </c>
      <c r="M27" s="315">
        <f>M11*M19*(1-'Urban_degree of utilization'!$P$41)</f>
        <v>53678453.645064816</v>
      </c>
      <c r="N27" s="315">
        <f>N11*N19*(1-'Urban_degree of utilization'!$P$41)</f>
        <v>54441491.443063229</v>
      </c>
      <c r="O27" s="315">
        <f>O11*O19*(1-'Urban_degree of utilization'!$P$41)</f>
        <v>55215686.033539474</v>
      </c>
      <c r="P27" s="315">
        <f>P11*P19*(1-'Urban_degree of utilization'!$P$41)</f>
        <v>56001037.416493565</v>
      </c>
      <c r="Q27" s="489"/>
    </row>
    <row r="28" spans="1:18" s="49" customFormat="1" x14ac:dyDescent="0.3">
      <c r="A28" s="89"/>
      <c r="B28" s="90"/>
      <c r="C28" s="317"/>
      <c r="D28" s="90"/>
      <c r="E28" s="86"/>
      <c r="F28" s="86"/>
      <c r="G28" s="86"/>
      <c r="H28" s="86"/>
      <c r="I28" s="86"/>
      <c r="M28" s="63"/>
      <c r="N28" s="63"/>
      <c r="O28" s="63"/>
      <c r="P28" s="63"/>
      <c r="Q28" s="63"/>
      <c r="R28" s="63"/>
    </row>
    <row r="29" spans="1:18" s="49" customFormat="1" x14ac:dyDescent="0.3">
      <c r="A29" s="89"/>
      <c r="B29" s="90"/>
      <c r="C29" s="90"/>
      <c r="D29" s="90"/>
      <c r="E29" s="51"/>
      <c r="F29" s="51"/>
      <c r="G29" s="51"/>
      <c r="H29" s="51"/>
      <c r="I29" s="51"/>
      <c r="N29" s="137"/>
    </row>
    <row r="30" spans="1:18" s="49" customFormat="1" ht="15.75" customHeight="1" x14ac:dyDescent="0.3">
      <c r="A30" s="505" t="s">
        <v>102</v>
      </c>
      <c r="B30" s="506"/>
      <c r="C30" s="89"/>
      <c r="D30" s="89"/>
      <c r="E30" s="91"/>
      <c r="F30" s="91"/>
      <c r="G30" s="91"/>
      <c r="H30" s="91"/>
      <c r="I30" s="91"/>
      <c r="K30" s="63"/>
      <c r="L30" s="63"/>
      <c r="M30" s="63"/>
      <c r="N30" s="63"/>
      <c r="O30" s="63"/>
      <c r="P30" s="63"/>
      <c r="Q30" s="63"/>
      <c r="R30" s="63"/>
    </row>
    <row r="31" spans="1:18" s="49" customFormat="1" ht="15.75" customHeight="1" x14ac:dyDescent="0.3">
      <c r="A31" s="92">
        <v>0.6</v>
      </c>
      <c r="B31" s="93" t="s">
        <v>12</v>
      </c>
      <c r="C31" s="50"/>
      <c r="D31" s="50"/>
      <c r="E31" s="51"/>
      <c r="F31" s="48"/>
      <c r="G31" s="48"/>
      <c r="H31" s="48"/>
      <c r="I31" s="48"/>
      <c r="K31" s="63"/>
      <c r="L31" s="63"/>
      <c r="M31" s="63"/>
      <c r="N31" s="63"/>
      <c r="O31" s="63"/>
      <c r="P31" s="63"/>
      <c r="Q31" s="63"/>
      <c r="R31" s="63"/>
    </row>
    <row r="32" spans="1:18" s="49" customFormat="1" ht="15.75" customHeight="1" x14ac:dyDescent="0.3">
      <c r="A32" s="89"/>
      <c r="B32" s="89"/>
      <c r="C32" s="89"/>
      <c r="D32" s="89"/>
      <c r="E32" s="51"/>
      <c r="F32" s="51"/>
      <c r="G32" s="51"/>
      <c r="H32" s="51"/>
      <c r="I32" s="51"/>
      <c r="K32" s="63"/>
      <c r="L32" s="63"/>
      <c r="M32" s="63"/>
      <c r="N32" s="63"/>
      <c r="O32" s="63"/>
      <c r="P32" s="63"/>
      <c r="Q32" s="63"/>
      <c r="R32" s="63"/>
    </row>
    <row r="33" spans="1:25" s="49" customFormat="1" x14ac:dyDescent="0.3">
      <c r="A33" s="671" t="s">
        <v>18</v>
      </c>
      <c r="B33" s="672"/>
      <c r="C33" s="89"/>
      <c r="D33" s="89"/>
      <c r="E33" s="51"/>
      <c r="F33" s="51"/>
      <c r="G33" s="51"/>
      <c r="H33" s="51"/>
      <c r="I33" s="51"/>
      <c r="K33" s="63"/>
      <c r="L33" s="63"/>
      <c r="M33" s="63"/>
      <c r="N33" s="63"/>
      <c r="O33" s="63"/>
      <c r="P33" s="63"/>
      <c r="Q33" s="63"/>
      <c r="R33" s="63"/>
    </row>
    <row r="34" spans="1:25" s="49" customFormat="1" x14ac:dyDescent="0.3">
      <c r="A34" s="94">
        <v>0</v>
      </c>
      <c r="B34" s="95" t="s">
        <v>17</v>
      </c>
      <c r="C34" s="90"/>
      <c r="D34" s="96"/>
      <c r="E34" s="51"/>
      <c r="F34" s="51"/>
      <c r="G34" s="51"/>
      <c r="H34" s="51"/>
      <c r="I34" s="51"/>
      <c r="K34" s="63"/>
      <c r="L34" s="63"/>
      <c r="M34" s="63"/>
      <c r="N34" s="63"/>
      <c r="O34" s="63"/>
      <c r="P34" s="63"/>
      <c r="Q34" s="63"/>
      <c r="R34" s="63"/>
    </row>
    <row r="35" spans="1:25" s="49" customFormat="1" ht="16.2" thickBot="1" x14ac:dyDescent="0.35">
      <c r="A35" s="97"/>
      <c r="B35" s="89"/>
      <c r="C35" s="89"/>
      <c r="D35" s="89"/>
      <c r="E35" s="51"/>
      <c r="F35" s="51"/>
      <c r="G35" s="51"/>
      <c r="H35" s="51"/>
      <c r="I35" s="51"/>
    </row>
    <row r="36" spans="1:25" s="49" customFormat="1" x14ac:dyDescent="0.3">
      <c r="A36" s="515" t="s">
        <v>10</v>
      </c>
      <c r="B36" s="99"/>
      <c r="C36" s="90"/>
      <c r="D36" s="90"/>
      <c r="E36" s="51"/>
      <c r="F36" s="51"/>
      <c r="G36" s="51"/>
      <c r="H36" s="51"/>
      <c r="I36" s="51"/>
    </row>
    <row r="37" spans="1:25" s="49" customFormat="1" x14ac:dyDescent="0.3">
      <c r="A37" s="100" t="s">
        <v>2</v>
      </c>
      <c r="B37" s="101" t="s">
        <v>11</v>
      </c>
      <c r="C37" s="89"/>
      <c r="D37" s="89"/>
      <c r="E37" s="51"/>
      <c r="F37" s="51"/>
      <c r="G37" s="51"/>
      <c r="H37" s="51"/>
      <c r="I37" s="51"/>
    </row>
    <row r="38" spans="1:25" s="49" customFormat="1" x14ac:dyDescent="0.3">
      <c r="A38" s="52" t="s">
        <v>3</v>
      </c>
      <c r="B38" s="102">
        <v>0.8</v>
      </c>
      <c r="C38" s="103"/>
      <c r="D38" s="103"/>
      <c r="E38" s="51"/>
      <c r="F38" s="51"/>
      <c r="G38" s="51"/>
      <c r="H38" s="51"/>
      <c r="I38" s="51"/>
    </row>
    <row r="39" spans="1:25" s="49" customFormat="1" ht="46.8" x14ac:dyDescent="0.3">
      <c r="A39" s="52" t="s">
        <v>4</v>
      </c>
      <c r="B39" s="104">
        <v>0.3</v>
      </c>
      <c r="C39" s="103"/>
      <c r="D39" s="103"/>
      <c r="E39" s="51"/>
      <c r="F39" s="51"/>
      <c r="G39" s="51"/>
      <c r="H39" s="51"/>
      <c r="I39" s="51"/>
    </row>
    <row r="40" spans="1:25" s="49" customFormat="1" ht="31.2" x14ac:dyDescent="0.3">
      <c r="A40" s="52" t="s">
        <v>96</v>
      </c>
      <c r="B40" s="104">
        <v>0</v>
      </c>
      <c r="C40" s="103"/>
      <c r="D40" s="103"/>
      <c r="E40" s="51"/>
      <c r="F40" s="51"/>
      <c r="G40" s="51"/>
      <c r="H40" s="51"/>
      <c r="I40" s="51"/>
    </row>
    <row r="41" spans="1:25" s="49" customFormat="1" x14ac:dyDescent="0.3">
      <c r="A41" s="52" t="s">
        <v>5</v>
      </c>
      <c r="B41" s="102">
        <v>0.5</v>
      </c>
      <c r="C41" s="103"/>
      <c r="D41" s="103"/>
      <c r="E41" s="51"/>
      <c r="F41" s="51"/>
      <c r="G41" s="51"/>
      <c r="H41" s="51"/>
      <c r="I41" s="51"/>
    </row>
    <row r="42" spans="1:25" s="49" customFormat="1" x14ac:dyDescent="0.3">
      <c r="A42" s="52" t="s">
        <v>6</v>
      </c>
      <c r="B42" s="102">
        <v>0.1</v>
      </c>
      <c r="C42" s="103"/>
      <c r="D42" s="103"/>
      <c r="E42" s="51"/>
      <c r="F42" s="51"/>
      <c r="G42" s="51"/>
      <c r="H42" s="51"/>
      <c r="I42" s="51"/>
    </row>
    <row r="43" spans="1:25" s="49" customFormat="1" x14ac:dyDescent="0.3">
      <c r="A43" s="52" t="s">
        <v>7</v>
      </c>
      <c r="B43" s="102">
        <v>0</v>
      </c>
      <c r="C43" s="103"/>
      <c r="D43" s="103"/>
      <c r="E43" s="51"/>
      <c r="F43" s="51"/>
      <c r="G43" s="51"/>
      <c r="H43" s="51"/>
      <c r="I43" s="51"/>
    </row>
    <row r="44" spans="1:25" s="49" customFormat="1" x14ac:dyDescent="0.3">
      <c r="A44" s="52" t="s">
        <v>8</v>
      </c>
      <c r="B44" s="102">
        <v>0.5</v>
      </c>
      <c r="C44" s="103"/>
      <c r="D44" s="103"/>
      <c r="E44" s="51"/>
      <c r="F44" s="51"/>
      <c r="G44" s="51"/>
      <c r="H44" s="51"/>
      <c r="I44" s="51"/>
    </row>
    <row r="45" spans="1:25" s="49" customFormat="1" ht="31.2" x14ac:dyDescent="0.3">
      <c r="A45" s="53" t="s">
        <v>99</v>
      </c>
      <c r="B45" s="105">
        <v>0.5</v>
      </c>
      <c r="C45" s="103"/>
      <c r="D45" s="103"/>
      <c r="E45" s="51"/>
      <c r="F45" s="51"/>
      <c r="G45" s="51"/>
      <c r="H45" s="51"/>
      <c r="I45" s="51"/>
    </row>
    <row r="46" spans="1:25" s="49" customFormat="1" ht="47.4" thickBot="1" x14ac:dyDescent="0.35">
      <c r="A46" s="54" t="s">
        <v>9</v>
      </c>
      <c r="B46" s="106">
        <v>0.1</v>
      </c>
      <c r="C46" s="103"/>
      <c r="D46" s="103"/>
      <c r="E46" s="51"/>
      <c r="F46" s="51"/>
      <c r="G46" s="51"/>
      <c r="H46" s="51"/>
      <c r="I46" s="51"/>
    </row>
    <row r="47" spans="1:25" s="49" customFormat="1" ht="16.2" thickBot="1" x14ac:dyDescent="0.35">
      <c r="A47" s="107"/>
      <c r="B47" s="108"/>
      <c r="C47" s="108"/>
      <c r="D47" s="108"/>
      <c r="E47" s="108"/>
      <c r="F47" s="51"/>
      <c r="G47" s="51"/>
      <c r="H47" s="51"/>
      <c r="I47" s="51"/>
      <c r="J47" s="51"/>
      <c r="K47" s="51"/>
    </row>
    <row r="48" spans="1:25" s="49" customFormat="1" ht="45.75" customHeight="1" thickBot="1" x14ac:dyDescent="0.35">
      <c r="A48" s="673" t="s">
        <v>279</v>
      </c>
      <c r="B48" s="674"/>
      <c r="C48" s="674"/>
      <c r="D48" s="675"/>
      <c r="E48" s="125"/>
      <c r="F48" s="125"/>
      <c r="G48" s="125"/>
      <c r="H48" s="51"/>
      <c r="I48" s="51"/>
      <c r="J48" s="51"/>
      <c r="K48" s="51"/>
      <c r="M48" s="51"/>
      <c r="N48" s="51"/>
      <c r="O48" s="51"/>
      <c r="P48" s="51"/>
      <c r="Q48" s="51"/>
      <c r="R48" s="51"/>
      <c r="S48" s="51"/>
      <c r="T48" s="51"/>
      <c r="U48" s="51"/>
      <c r="V48" s="51"/>
      <c r="W48" s="51"/>
      <c r="X48" s="51"/>
      <c r="Y48" s="51"/>
    </row>
    <row r="49" spans="1:25" s="49" customFormat="1" ht="62.4" x14ac:dyDescent="0.3">
      <c r="A49" s="126" t="s">
        <v>57</v>
      </c>
      <c r="B49" s="127" t="s">
        <v>61</v>
      </c>
      <c r="C49" s="502" t="s">
        <v>174</v>
      </c>
      <c r="D49" s="148" t="s">
        <v>175</v>
      </c>
      <c r="F49" s="51"/>
      <c r="G49" s="51"/>
      <c r="H49" s="51"/>
      <c r="I49" s="51"/>
      <c r="J49" s="51"/>
      <c r="K49" s="51"/>
      <c r="M49" s="51"/>
      <c r="N49" s="51"/>
      <c r="O49" s="51"/>
      <c r="P49" s="51"/>
      <c r="Q49" s="51"/>
      <c r="R49" s="51"/>
      <c r="S49" s="51"/>
      <c r="T49" s="51"/>
      <c r="U49" s="51"/>
      <c r="V49" s="51"/>
      <c r="W49" s="51"/>
      <c r="X49" s="51"/>
      <c r="Y49" s="51"/>
    </row>
    <row r="50" spans="1:25" s="49" customFormat="1" x14ac:dyDescent="0.3">
      <c r="A50" s="676" t="s">
        <v>173</v>
      </c>
      <c r="B50" s="110" t="s">
        <v>58</v>
      </c>
      <c r="C50" s="318">
        <f>'Urban_degree of utilization'!$Z$41</f>
        <v>0.32411200000000001</v>
      </c>
      <c r="D50" s="319">
        <f>'Urban_degree of utilization'!$S$41</f>
        <v>0.376</v>
      </c>
      <c r="F50" s="51"/>
      <c r="G50" s="51"/>
      <c r="H50" s="51"/>
      <c r="I50" s="51"/>
      <c r="J50" s="51"/>
      <c r="K50" s="51"/>
      <c r="M50" s="51"/>
      <c r="N50" s="51"/>
      <c r="O50" s="51"/>
      <c r="P50" s="51"/>
      <c r="Q50" s="51"/>
      <c r="R50" s="51"/>
      <c r="S50" s="51"/>
      <c r="T50" s="51"/>
      <c r="U50" s="51"/>
      <c r="V50" s="51"/>
      <c r="W50" s="51"/>
      <c r="X50" s="51"/>
      <c r="Y50" s="51"/>
    </row>
    <row r="51" spans="1:25" s="49" customFormat="1" x14ac:dyDescent="0.3">
      <c r="A51" s="676"/>
      <c r="B51" s="110" t="s">
        <v>59</v>
      </c>
      <c r="C51" s="318">
        <f>'Urban_degree of utilization'!$AB$41</f>
        <v>0.44800000000000001</v>
      </c>
      <c r="D51" s="319">
        <f>'Urban_degree of utilization'!$Q$41</f>
        <v>0.47</v>
      </c>
      <c r="F51" s="51"/>
      <c r="G51" s="51"/>
      <c r="H51" s="51"/>
      <c r="I51" s="51"/>
      <c r="J51" s="51"/>
      <c r="K51" s="51"/>
      <c r="M51" s="51"/>
      <c r="N51" s="51"/>
      <c r="O51" s="51"/>
      <c r="P51" s="51"/>
      <c r="Q51" s="51"/>
      <c r="R51" s="51"/>
      <c r="S51" s="51"/>
      <c r="T51" s="51"/>
      <c r="U51" s="51"/>
      <c r="V51" s="51"/>
      <c r="W51" s="51"/>
      <c r="X51" s="51"/>
      <c r="Y51" s="51"/>
    </row>
    <row r="52" spans="1:25" s="49" customFormat="1" x14ac:dyDescent="0.3">
      <c r="A52" s="676"/>
      <c r="B52" s="110" t="s">
        <v>98</v>
      </c>
      <c r="C52" s="318">
        <f>'Urban_degree of utilization'!$AD$41</f>
        <v>1.1428571428571429E-2</v>
      </c>
      <c r="D52" s="319">
        <f>'Urban_degree of utilization'!$R$41</f>
        <v>8.0000000000000002E-3</v>
      </c>
      <c r="F52" s="51"/>
      <c r="G52" s="51"/>
      <c r="H52" s="51"/>
      <c r="I52" s="51"/>
      <c r="J52" s="51"/>
      <c r="K52" s="51"/>
      <c r="M52" s="51"/>
      <c r="N52" s="51"/>
      <c r="O52" s="51"/>
      <c r="P52" s="51"/>
      <c r="Q52" s="51"/>
      <c r="R52" s="51"/>
      <c r="S52" s="51"/>
      <c r="T52" s="51"/>
      <c r="U52" s="51"/>
      <c r="V52" s="51"/>
      <c r="W52" s="51"/>
      <c r="X52" s="51"/>
      <c r="Y52" s="51"/>
    </row>
    <row r="53" spans="1:25" s="49" customFormat="1" x14ac:dyDescent="0.3">
      <c r="A53" s="676"/>
      <c r="B53" s="110" t="s">
        <v>60</v>
      </c>
      <c r="C53" s="318">
        <f>'Urban_degree of utilization'!$Y$41</f>
        <v>5.7754E-2</v>
      </c>
      <c r="D53" s="319">
        <f>'Urban_degree of utilization'!$P$41</f>
        <v>6.7000000000000004E-2</v>
      </c>
      <c r="F53" s="51"/>
      <c r="G53" s="51"/>
      <c r="H53" s="51"/>
      <c r="I53" s="51"/>
      <c r="J53" s="51"/>
      <c r="K53" s="51"/>
      <c r="M53" s="51"/>
      <c r="N53" s="51"/>
      <c r="O53" s="51"/>
      <c r="P53" s="51"/>
      <c r="Q53" s="51"/>
      <c r="R53" s="51"/>
      <c r="S53" s="51"/>
      <c r="T53" s="51"/>
      <c r="U53" s="51"/>
      <c r="V53" s="51"/>
      <c r="W53" s="51"/>
      <c r="X53" s="51"/>
      <c r="Y53" s="51"/>
    </row>
    <row r="54" spans="1:25" s="49" customFormat="1" ht="15.75" customHeight="1" thickBot="1" x14ac:dyDescent="0.35">
      <c r="A54" s="677"/>
      <c r="B54" s="149" t="s">
        <v>134</v>
      </c>
      <c r="C54" s="320">
        <f>'Urban_degree of utilization'!$AF$41</f>
        <v>0.15870542857142853</v>
      </c>
      <c r="D54" s="321">
        <f>'Urban_degree of utilization'!$T$41</f>
        <v>7.900000000000007E-2</v>
      </c>
      <c r="F54" s="51"/>
      <c r="G54" s="51"/>
      <c r="H54" s="51"/>
      <c r="I54" s="51"/>
      <c r="J54" s="51"/>
      <c r="K54" s="51"/>
      <c r="M54" s="51"/>
      <c r="N54" s="51"/>
      <c r="O54" s="51"/>
      <c r="P54" s="51"/>
      <c r="Q54" s="51"/>
      <c r="R54" s="51"/>
      <c r="S54" s="51"/>
      <c r="T54" s="51"/>
      <c r="U54" s="51"/>
      <c r="V54" s="51"/>
      <c r="W54" s="51"/>
      <c r="X54" s="51"/>
      <c r="Y54" s="51"/>
    </row>
    <row r="55" spans="1:25" s="49" customFormat="1" x14ac:dyDescent="0.3">
      <c r="A55" s="507"/>
      <c r="B55" s="110"/>
      <c r="C55" s="132"/>
      <c r="F55" s="51"/>
      <c r="G55" s="51"/>
      <c r="H55" s="51"/>
      <c r="I55" s="51"/>
      <c r="J55" s="51"/>
      <c r="K55" s="51"/>
      <c r="M55" s="51"/>
      <c r="N55" s="51"/>
      <c r="O55" s="51"/>
      <c r="P55" s="51"/>
      <c r="Q55" s="51"/>
      <c r="R55" s="51"/>
      <c r="S55" s="51"/>
      <c r="T55" s="51"/>
      <c r="U55" s="51"/>
      <c r="V55" s="51"/>
      <c r="W55" s="51"/>
      <c r="X55" s="51"/>
      <c r="Y55" s="51"/>
    </row>
    <row r="56" spans="1:25" s="49" customFormat="1" ht="16.2" thickBot="1" x14ac:dyDescent="0.35">
      <c r="A56" s="110"/>
      <c r="B56" s="132"/>
      <c r="D56" s="134"/>
      <c r="F56" s="111"/>
      <c r="G56" s="112"/>
      <c r="H56" s="51"/>
      <c r="I56" s="51"/>
      <c r="J56" s="51"/>
      <c r="K56" s="51"/>
    </row>
    <row r="57" spans="1:25" s="49" customFormat="1" ht="48" customHeight="1" x14ac:dyDescent="0.3">
      <c r="A57" s="143" t="s">
        <v>280</v>
      </c>
      <c r="B57" s="502" t="s">
        <v>107</v>
      </c>
      <c r="C57" s="144" t="s">
        <v>108</v>
      </c>
      <c r="D57" s="134"/>
      <c r="F57" s="111"/>
      <c r="G57" s="112"/>
      <c r="H57" s="51"/>
      <c r="I57" s="51"/>
      <c r="J57" s="51"/>
      <c r="K57" s="51"/>
    </row>
    <row r="58" spans="1:25" s="49" customFormat="1" ht="16.2" thickBot="1" x14ac:dyDescent="0.35">
      <c r="A58" s="142" t="s">
        <v>109</v>
      </c>
      <c r="B58" s="322">
        <f>Population!$E$37</f>
        <v>0.17058936241307601</v>
      </c>
      <c r="C58" s="323">
        <f>Population!$C$37</f>
        <v>0.26169698444466766</v>
      </c>
      <c r="D58" s="134"/>
      <c r="F58" s="111"/>
      <c r="G58" s="112"/>
      <c r="H58" s="51"/>
      <c r="I58" s="51"/>
      <c r="J58" s="51"/>
      <c r="K58" s="51"/>
    </row>
    <row r="59" spans="1:25" s="49" customFormat="1" x14ac:dyDescent="0.3">
      <c r="A59" s="133"/>
      <c r="B59" s="133"/>
      <c r="C59" s="133"/>
      <c r="E59" s="110"/>
      <c r="F59" s="112"/>
      <c r="G59" s="51"/>
      <c r="H59" s="51"/>
      <c r="I59" s="51"/>
      <c r="J59" s="51"/>
    </row>
    <row r="60" spans="1:25" s="49" customFormat="1" ht="16.2" thickBot="1" x14ac:dyDescent="0.35">
      <c r="A60" s="109"/>
      <c r="B60" s="133"/>
      <c r="C60" s="133"/>
      <c r="D60" s="133"/>
      <c r="E60" s="133"/>
      <c r="F60" s="133"/>
      <c r="G60" s="133"/>
      <c r="H60" s="133"/>
      <c r="I60" s="133"/>
      <c r="J60" s="133"/>
      <c r="K60" s="133"/>
      <c r="L60" s="133"/>
      <c r="M60" s="133"/>
      <c r="N60" s="133"/>
      <c r="O60" s="133"/>
      <c r="P60" s="133"/>
      <c r="Q60" s="133"/>
      <c r="R60" s="133"/>
      <c r="T60" s="482"/>
      <c r="U60" s="482"/>
      <c r="V60" s="482"/>
    </row>
    <row r="61" spans="1:25" s="49" customFormat="1" ht="16.2" thickBot="1" x14ac:dyDescent="0.35">
      <c r="A61" s="678" t="s">
        <v>65</v>
      </c>
      <c r="B61" s="679"/>
      <c r="C61" s="508"/>
      <c r="D61" s="508"/>
      <c r="E61" s="508"/>
      <c r="F61" s="396"/>
      <c r="G61" s="397"/>
      <c r="H61" s="396"/>
      <c r="I61" s="396"/>
      <c r="J61" s="396"/>
      <c r="K61" s="396"/>
      <c r="L61" s="397"/>
      <c r="M61" s="397"/>
      <c r="N61" s="398"/>
      <c r="O61" s="398"/>
      <c r="P61" s="398"/>
      <c r="Q61" s="398"/>
      <c r="R61" s="397"/>
      <c r="S61" s="475"/>
      <c r="T61" s="483"/>
      <c r="U61" s="483"/>
      <c r="V61" s="484"/>
    </row>
    <row r="62" spans="1:25" s="49" customFormat="1" ht="108" customHeight="1" x14ac:dyDescent="0.3">
      <c r="A62" s="680" t="s">
        <v>13</v>
      </c>
      <c r="B62" s="669" t="s">
        <v>110</v>
      </c>
      <c r="C62" s="669" t="s">
        <v>111</v>
      </c>
      <c r="D62" s="669" t="s">
        <v>14</v>
      </c>
      <c r="E62" s="657" t="s">
        <v>104</v>
      </c>
      <c r="F62" s="669" t="s">
        <v>178</v>
      </c>
      <c r="G62" s="669"/>
      <c r="H62" s="669" t="s">
        <v>103</v>
      </c>
      <c r="I62" s="650" t="s">
        <v>62</v>
      </c>
      <c r="J62" s="651"/>
      <c r="K62" s="651"/>
      <c r="L62" s="651"/>
      <c r="M62" s="651"/>
      <c r="N62" s="651"/>
      <c r="O62" s="651"/>
      <c r="P62" s="651"/>
      <c r="Q62" s="651"/>
      <c r="R62" s="651"/>
      <c r="S62" s="651"/>
      <c r="T62" s="651"/>
      <c r="U62" s="651"/>
      <c r="V62" s="652"/>
    </row>
    <row r="63" spans="1:25" s="49" customFormat="1" x14ac:dyDescent="0.3">
      <c r="A63" s="668"/>
      <c r="B63" s="656"/>
      <c r="C63" s="656"/>
      <c r="D63" s="656"/>
      <c r="E63" s="659"/>
      <c r="F63" s="656"/>
      <c r="G63" s="656"/>
      <c r="H63" s="656"/>
      <c r="I63" s="501">
        <v>2005</v>
      </c>
      <c r="J63" s="501">
        <v>2006</v>
      </c>
      <c r="K63" s="501">
        <v>2007</v>
      </c>
      <c r="L63" s="501">
        <v>2008</v>
      </c>
      <c r="M63" s="501">
        <v>2009</v>
      </c>
      <c r="N63" s="501">
        <v>2010</v>
      </c>
      <c r="O63" s="501">
        <v>2011</v>
      </c>
      <c r="P63" s="501">
        <v>2012</v>
      </c>
      <c r="Q63" s="501">
        <v>2013</v>
      </c>
      <c r="R63" s="501">
        <v>2014</v>
      </c>
      <c r="S63" s="513">
        <v>2015</v>
      </c>
      <c r="T63" s="513">
        <v>2016</v>
      </c>
      <c r="U63" s="513">
        <v>2017</v>
      </c>
      <c r="V63" s="452">
        <v>2018</v>
      </c>
    </row>
    <row r="64" spans="1:25" s="45" customFormat="1" x14ac:dyDescent="0.3">
      <c r="A64" s="663" t="s">
        <v>109</v>
      </c>
      <c r="B64" s="661">
        <f>B58</f>
        <v>0.17058936241307601</v>
      </c>
      <c r="C64" s="666">
        <f>C58</f>
        <v>0.26169698444466766</v>
      </c>
      <c r="D64" s="153" t="s">
        <v>15</v>
      </c>
      <c r="E64" s="503">
        <f>C50</f>
        <v>0.32411200000000001</v>
      </c>
      <c r="F64" s="670">
        <f>D50</f>
        <v>0.376</v>
      </c>
      <c r="G64" s="670"/>
      <c r="H64" s="154">
        <f>B44*A31</f>
        <v>0.3</v>
      </c>
      <c r="I64" s="155">
        <f t="shared" ref="I64:N64" si="2">($B$64*$E64*$H64)*(C27-$A$34)</f>
        <v>783002.99679538095</v>
      </c>
      <c r="J64" s="155">
        <f t="shared" si="2"/>
        <v>793970.62049871893</v>
      </c>
      <c r="K64" s="155">
        <f t="shared" si="2"/>
        <v>804938.24420205702</v>
      </c>
      <c r="L64" s="155">
        <f t="shared" si="2"/>
        <v>815905.86790539464</v>
      </c>
      <c r="M64" s="155">
        <f t="shared" si="2"/>
        <v>826873.49160873261</v>
      </c>
      <c r="N64" s="155">
        <f t="shared" si="2"/>
        <v>837841.11531207047</v>
      </c>
      <c r="O64" s="155">
        <f t="shared" ref="O64:V64" si="3">($C$64*$F64*$H64)*(I27-$A$34)</f>
        <v>1495776.4454954341</v>
      </c>
      <c r="P64" s="155">
        <f t="shared" si="3"/>
        <v>1517971.5365711465</v>
      </c>
      <c r="Q64" s="155">
        <f t="shared" si="3"/>
        <v>1540166.6276468588</v>
      </c>
      <c r="R64" s="155">
        <f>($C$64*$F64*$H64)*(L27-$A$34)</f>
        <v>1562361.7187225709</v>
      </c>
      <c r="S64" s="462">
        <f t="shared" si="3"/>
        <v>1584556.8097982833</v>
      </c>
      <c r="T64" s="462">
        <f t="shared" si="3"/>
        <v>1607081.2429152762</v>
      </c>
      <c r="U64" s="462">
        <f t="shared" si="3"/>
        <v>1629935.01807355</v>
      </c>
      <c r="V64" s="156">
        <f t="shared" si="3"/>
        <v>1653118.1352731045</v>
      </c>
    </row>
    <row r="65" spans="1:22" s="45" customFormat="1" x14ac:dyDescent="0.3">
      <c r="A65" s="663"/>
      <c r="B65" s="661"/>
      <c r="C65" s="666"/>
      <c r="D65" s="153" t="s">
        <v>16</v>
      </c>
      <c r="E65" s="504">
        <f t="shared" ref="E65:E66" si="4">C51</f>
        <v>0.44800000000000001</v>
      </c>
      <c r="F65" s="662">
        <f>D51</f>
        <v>0.47</v>
      </c>
      <c r="G65" s="662"/>
      <c r="H65" s="154">
        <f>B46*A31</f>
        <v>0.06</v>
      </c>
      <c r="I65" s="155">
        <f t="shared" ref="I65:N65" si="5">($B$64*$E$65*$H$65)*(C27-$A$34)</f>
        <v>216459.33662704914</v>
      </c>
      <c r="J65" s="155">
        <f t="shared" si="5"/>
        <v>219491.31040098862</v>
      </c>
      <c r="K65" s="155">
        <f t="shared" si="5"/>
        <v>222523.28417492815</v>
      </c>
      <c r="L65" s="155">
        <f t="shared" si="5"/>
        <v>225555.2579488676</v>
      </c>
      <c r="M65" s="155">
        <f t="shared" si="5"/>
        <v>228587.2317228071</v>
      </c>
      <c r="N65" s="155">
        <f t="shared" si="5"/>
        <v>231619.20549674655</v>
      </c>
      <c r="O65" s="155">
        <f t="shared" ref="O65:V65" si="6">($C$64*$F$65*$H$65)*(I27-$A$34)</f>
        <v>373944.11137385847</v>
      </c>
      <c r="P65" s="155">
        <f t="shared" si="6"/>
        <v>379492.88414278656</v>
      </c>
      <c r="Q65" s="155">
        <f t="shared" si="6"/>
        <v>385041.6569117147</v>
      </c>
      <c r="R65" s="155">
        <f t="shared" si="6"/>
        <v>390590.42968064273</v>
      </c>
      <c r="S65" s="462">
        <f t="shared" si="6"/>
        <v>396139.20244957076</v>
      </c>
      <c r="T65" s="462">
        <f t="shared" si="6"/>
        <v>401770.31072881899</v>
      </c>
      <c r="U65" s="462">
        <f t="shared" si="6"/>
        <v>407483.75451838743</v>
      </c>
      <c r="V65" s="156">
        <f t="shared" si="6"/>
        <v>413279.53381827613</v>
      </c>
    </row>
    <row r="66" spans="1:22" s="45" customFormat="1" x14ac:dyDescent="0.3">
      <c r="A66" s="663"/>
      <c r="B66" s="661"/>
      <c r="C66" s="666"/>
      <c r="D66" s="153" t="s">
        <v>176</v>
      </c>
      <c r="E66" s="504">
        <f t="shared" si="4"/>
        <v>1.1428571428571429E-2</v>
      </c>
      <c r="F66" s="661">
        <f>D52</f>
        <v>8.0000000000000002E-3</v>
      </c>
      <c r="G66" s="661"/>
      <c r="H66" s="154">
        <f>B45*A31</f>
        <v>0.3</v>
      </c>
      <c r="I66" s="155">
        <f t="shared" ref="I66:N66" si="7">($B$64*$E$66*$H$66)*(C27-$A$34)</f>
        <v>27609.60926365422</v>
      </c>
      <c r="J66" s="155">
        <f t="shared" si="7"/>
        <v>27996.340612370994</v>
      </c>
      <c r="K66" s="155">
        <f t="shared" si="7"/>
        <v>28383.071961087771</v>
      </c>
      <c r="L66" s="155">
        <f t="shared" si="7"/>
        <v>28769.803309804534</v>
      </c>
      <c r="M66" s="155">
        <f t="shared" si="7"/>
        <v>29156.534658521308</v>
      </c>
      <c r="N66" s="155">
        <f t="shared" si="7"/>
        <v>29543.266007238075</v>
      </c>
      <c r="O66" s="155">
        <f t="shared" ref="O66:V66" si="8">($C$64*$F$66*$H$66)*(I27-$A$34)</f>
        <v>31825.030755222007</v>
      </c>
      <c r="P66" s="155">
        <f t="shared" si="8"/>
        <v>32297.266735556314</v>
      </c>
      <c r="Q66" s="155">
        <f t="shared" si="8"/>
        <v>32769.502715890616</v>
      </c>
      <c r="R66" s="155">
        <f t="shared" si="8"/>
        <v>33241.738696224922</v>
      </c>
      <c r="S66" s="462">
        <f t="shared" si="8"/>
        <v>33713.974676559221</v>
      </c>
      <c r="T66" s="462">
        <f t="shared" si="8"/>
        <v>34193.217934367582</v>
      </c>
      <c r="U66" s="462">
        <f t="shared" si="8"/>
        <v>34679.468469650004</v>
      </c>
      <c r="V66" s="156">
        <f t="shared" si="8"/>
        <v>35172.726282406482</v>
      </c>
    </row>
    <row r="67" spans="1:22" s="45" customFormat="1" x14ac:dyDescent="0.3">
      <c r="A67" s="663"/>
      <c r="B67" s="661"/>
      <c r="C67" s="666"/>
      <c r="D67" s="153" t="s">
        <v>177</v>
      </c>
      <c r="E67" s="504">
        <f>C54</f>
        <v>0.15870542857142853</v>
      </c>
      <c r="F67" s="661">
        <f>D54</f>
        <v>7.900000000000007E-2</v>
      </c>
      <c r="G67" s="661"/>
      <c r="H67" s="154">
        <f>B42*A31</f>
        <v>0.06</v>
      </c>
      <c r="I67" s="155">
        <f t="shared" ref="I67:N67" si="9">($B$64*$E$67*$H$67)*(C27-$A$34)</f>
        <v>76681.410240363723</v>
      </c>
      <c r="J67" s="155">
        <f t="shared" si="9"/>
        <v>77755.496618065503</v>
      </c>
      <c r="K67" s="155">
        <f t="shared" si="9"/>
        <v>78829.582995767298</v>
      </c>
      <c r="L67" s="155">
        <f t="shared" si="9"/>
        <v>79903.669373469063</v>
      </c>
      <c r="M67" s="155">
        <f t="shared" si="9"/>
        <v>80977.755751170844</v>
      </c>
      <c r="N67" s="155">
        <f t="shared" si="9"/>
        <v>82051.842128872624</v>
      </c>
      <c r="O67" s="155">
        <f t="shared" ref="O67:V67" si="10">($C$64*$F$67*$H$67)*(I27-$A$34)</f>
        <v>62854.435741563502</v>
      </c>
      <c r="P67" s="155">
        <f t="shared" si="10"/>
        <v>63787.101802723759</v>
      </c>
      <c r="Q67" s="155">
        <f t="shared" si="10"/>
        <v>64719.767863884015</v>
      </c>
      <c r="R67" s="155">
        <f t="shared" si="10"/>
        <v>65652.433925044257</v>
      </c>
      <c r="S67" s="462">
        <f t="shared" si="10"/>
        <v>66585.099986204514</v>
      </c>
      <c r="T67" s="462">
        <f t="shared" si="10"/>
        <v>67531.605420376029</v>
      </c>
      <c r="U67" s="462">
        <f t="shared" si="10"/>
        <v>68491.950227558802</v>
      </c>
      <c r="V67" s="156">
        <f t="shared" si="10"/>
        <v>69466.134407752863</v>
      </c>
    </row>
    <row r="68" spans="1:22" s="49" customFormat="1" ht="108" customHeight="1" x14ac:dyDescent="0.3">
      <c r="A68" s="668" t="s">
        <v>13</v>
      </c>
      <c r="B68" s="656" t="s">
        <v>110</v>
      </c>
      <c r="C68" s="656" t="s">
        <v>111</v>
      </c>
      <c r="D68" s="656" t="s">
        <v>14</v>
      </c>
      <c r="E68" s="653" t="s">
        <v>438</v>
      </c>
      <c r="F68" s="656" t="s">
        <v>436</v>
      </c>
      <c r="G68" s="656" t="s">
        <v>437</v>
      </c>
      <c r="H68" s="656" t="s">
        <v>103</v>
      </c>
      <c r="I68" s="653" t="s">
        <v>62</v>
      </c>
      <c r="J68" s="654"/>
      <c r="K68" s="654"/>
      <c r="L68" s="654"/>
      <c r="M68" s="654"/>
      <c r="N68" s="654"/>
      <c r="O68" s="654"/>
      <c r="P68" s="654"/>
      <c r="Q68" s="654"/>
      <c r="R68" s="654"/>
      <c r="S68" s="654"/>
      <c r="T68" s="654"/>
      <c r="U68" s="654"/>
      <c r="V68" s="655"/>
    </row>
    <row r="69" spans="1:22" s="49" customFormat="1" x14ac:dyDescent="0.3">
      <c r="A69" s="668"/>
      <c r="B69" s="656"/>
      <c r="C69" s="656"/>
      <c r="D69" s="656"/>
      <c r="E69" s="650"/>
      <c r="F69" s="656"/>
      <c r="G69" s="656"/>
      <c r="H69" s="656"/>
      <c r="I69" s="501">
        <v>2005</v>
      </c>
      <c r="J69" s="501">
        <v>2006</v>
      </c>
      <c r="K69" s="501">
        <v>2007</v>
      </c>
      <c r="L69" s="501">
        <v>2008</v>
      </c>
      <c r="M69" s="501">
        <v>2009</v>
      </c>
      <c r="N69" s="501">
        <v>2010</v>
      </c>
      <c r="O69" s="501">
        <v>2011</v>
      </c>
      <c r="P69" s="501">
        <v>2012</v>
      </c>
      <c r="Q69" s="501">
        <v>2013</v>
      </c>
      <c r="R69" s="501">
        <v>2014</v>
      </c>
      <c r="S69" s="513">
        <v>2015</v>
      </c>
      <c r="T69" s="513">
        <v>2016</v>
      </c>
      <c r="U69" s="513">
        <v>2017</v>
      </c>
      <c r="V69" s="452">
        <v>2018</v>
      </c>
    </row>
    <row r="70" spans="1:22" s="45" customFormat="1" ht="31.2" x14ac:dyDescent="0.3">
      <c r="A70" s="663" t="s">
        <v>109</v>
      </c>
      <c r="B70" s="661">
        <f>B58</f>
        <v>0.17058936241307601</v>
      </c>
      <c r="C70" s="666">
        <f>C58</f>
        <v>0.26169698444466766</v>
      </c>
      <c r="D70" s="153" t="s">
        <v>63</v>
      </c>
      <c r="E70" s="510">
        <f>C53*'STP status'!H38</f>
        <v>5.7754E-2</v>
      </c>
      <c r="F70" s="472">
        <f>D53*'STP status'!K38</f>
        <v>6.7000000000000063E-3</v>
      </c>
      <c r="G70" s="472">
        <f>D53*'STP status'!N38</f>
        <v>0</v>
      </c>
      <c r="H70" s="154">
        <f>B41*A31</f>
        <v>0.3</v>
      </c>
      <c r="I70" s="155">
        <f t="shared" ref="I70:N70" si="11">($B$70*$E$70*$H$70)*(C23-$A$34)</f>
        <v>10690.0112210727</v>
      </c>
      <c r="J70" s="155">
        <f t="shared" si="11"/>
        <v>10839.747583432783</v>
      </c>
      <c r="K70" s="155">
        <f t="shared" si="11"/>
        <v>10989.48394579287</v>
      </c>
      <c r="L70" s="155">
        <f t="shared" si="11"/>
        <v>11139.220308152953</v>
      </c>
      <c r="M70" s="155">
        <f t="shared" si="11"/>
        <v>11288.956670513036</v>
      </c>
      <c r="N70" s="155">
        <f t="shared" si="11"/>
        <v>11438.693032873118</v>
      </c>
      <c r="O70" s="155">
        <f>($C$70*$F$70*$H$70)*(I23-$A$34)</f>
        <v>2392.5268465332215</v>
      </c>
      <c r="P70" s="155">
        <f>($C$70*$F$70*$H$70)*(J23-$A$34)</f>
        <v>2428.0283758023916</v>
      </c>
      <c r="Q70" s="155">
        <f>($C$70*$F$70*$H$70)*(K23-$A$34)</f>
        <v>2463.5299050715621</v>
      </c>
      <c r="R70" s="155">
        <f>($C$70*$F$70*$H$70)*(L23-$A$34)</f>
        <v>2499.0314343407322</v>
      </c>
      <c r="S70" s="462">
        <f>($C$70*$F$70*$H$70)*(M23-$A$34)</f>
        <v>2534.5329636099018</v>
      </c>
      <c r="T70" s="462">
        <f>($C$70*$G$70*$H$70)*(N23-$A$34)</f>
        <v>0</v>
      </c>
      <c r="U70" s="462">
        <f>($C$70*$G$70*$H$70)*(O23-$A$34)</f>
        <v>0</v>
      </c>
      <c r="V70" s="156">
        <f>($C$70*$G$70*$H$70)*(P23-$A$34)</f>
        <v>0</v>
      </c>
    </row>
    <row r="71" spans="1:22" s="45" customFormat="1" ht="31.2" x14ac:dyDescent="0.3">
      <c r="A71" s="663"/>
      <c r="B71" s="661"/>
      <c r="C71" s="666"/>
      <c r="D71" s="153" t="s">
        <v>64</v>
      </c>
      <c r="E71" s="511">
        <f>(C53-E70)*'STP status'!G38</f>
        <v>0</v>
      </c>
      <c r="F71" s="479">
        <f>(D53-F70)*'STP status'!J38</f>
        <v>0</v>
      </c>
      <c r="G71" s="464">
        <f>(D53-G70)*'STP status'!M38</f>
        <v>0</v>
      </c>
      <c r="H71" s="154">
        <f>B38*A31</f>
        <v>0.48</v>
      </c>
      <c r="I71" s="155">
        <f t="shared" ref="I71:N71" si="12">($B$70*$E$71*$H$71)*(C23-$A$34)</f>
        <v>0</v>
      </c>
      <c r="J71" s="155">
        <f t="shared" si="12"/>
        <v>0</v>
      </c>
      <c r="K71" s="155">
        <f t="shared" si="12"/>
        <v>0</v>
      </c>
      <c r="L71" s="155">
        <f t="shared" si="12"/>
        <v>0</v>
      </c>
      <c r="M71" s="155">
        <f t="shared" si="12"/>
        <v>0</v>
      </c>
      <c r="N71" s="155">
        <f t="shared" si="12"/>
        <v>0</v>
      </c>
      <c r="O71" s="155">
        <f>($C$70*$F$71*$H$71)*(I23-$A$34)</f>
        <v>0</v>
      </c>
      <c r="P71" s="155">
        <f>($C$70*$F$71*$H$71)*(J23-$A$34)</f>
        <v>0</v>
      </c>
      <c r="Q71" s="155">
        <f>($C$70*$F$71*$H$71)*(K23-$A$34)</f>
        <v>0</v>
      </c>
      <c r="R71" s="155">
        <f>($C$70*$F$71*$H$71)*(L23-$A$34)</f>
        <v>0</v>
      </c>
      <c r="S71" s="462">
        <f>($C$70*$F$71*$H$71)*(M23-$A$34)</f>
        <v>0</v>
      </c>
      <c r="T71" s="462">
        <f>($C$70*$G$71*$H$71)*(N23-$A$34)</f>
        <v>0</v>
      </c>
      <c r="U71" s="462">
        <f>($C$70*$G$71*$H$71)*(O23-$A$34)</f>
        <v>0</v>
      </c>
      <c r="V71" s="156">
        <f>($C$70*$G$71*$H$71)*(P23-$A$34)</f>
        <v>0</v>
      </c>
    </row>
    <row r="72" spans="1:22" s="45" customFormat="1" ht="31.8" thickBot="1" x14ac:dyDescent="0.35">
      <c r="A72" s="664"/>
      <c r="B72" s="665"/>
      <c r="C72" s="667"/>
      <c r="D72" s="159" t="s">
        <v>105</v>
      </c>
      <c r="E72" s="512">
        <f>(C53-E70)*'STP status'!F38</f>
        <v>0</v>
      </c>
      <c r="F72" s="480">
        <f>(D53-F70)*'STP status'!I38</f>
        <v>6.0299999999999999E-2</v>
      </c>
      <c r="G72" s="481">
        <f>(D53-G70)*'STP status'!L38</f>
        <v>6.7000000000000004E-2</v>
      </c>
      <c r="H72" s="160">
        <f>B39*A31</f>
        <v>0.18</v>
      </c>
      <c r="I72" s="161">
        <f t="shared" ref="I72:N72" si="13">($B$70*$E$72*$H$72)*(C23-$A$34)</f>
        <v>0</v>
      </c>
      <c r="J72" s="161">
        <f t="shared" si="13"/>
        <v>0</v>
      </c>
      <c r="K72" s="161">
        <f t="shared" si="13"/>
        <v>0</v>
      </c>
      <c r="L72" s="161">
        <f t="shared" si="13"/>
        <v>0</v>
      </c>
      <c r="M72" s="161">
        <f t="shared" si="13"/>
        <v>0</v>
      </c>
      <c r="N72" s="161">
        <f t="shared" si="13"/>
        <v>0</v>
      </c>
      <c r="O72" s="161">
        <f>($C$70*$F$72*$H$72)*(I23-$A$34)</f>
        <v>12919.644971279384</v>
      </c>
      <c r="P72" s="161">
        <f>($C$70*$F$72*$H$72)*(J23-$A$34)</f>
        <v>13111.353229332901</v>
      </c>
      <c r="Q72" s="161">
        <f>($C$70*$F$72*$H$72)*(K23-$A$34)</f>
        <v>13303.061487386422</v>
      </c>
      <c r="R72" s="161">
        <f>($C$70*$F$72*$H$72)*(L23-$A$34)</f>
        <v>13494.769745439939</v>
      </c>
      <c r="S72" s="463">
        <f>($C$70*$F$72*$H$72)*(M23-$A$34)</f>
        <v>13686.478003493456</v>
      </c>
      <c r="T72" s="463">
        <f>($C$70*$G$72*$H$72)*(N23-$A$34)</f>
        <v>15423.367695676856</v>
      </c>
      <c r="U72" s="463">
        <f>($C$70*$G$72*$H$72)*(O23-$A$34)</f>
        <v>15642.698348096752</v>
      </c>
      <c r="V72" s="162">
        <f>($C$70*$G$72*$H$72)*(P23-$A$34)</f>
        <v>15865.189738919084</v>
      </c>
    </row>
    <row r="73" spans="1:22" s="45" customFormat="1" x14ac:dyDescent="0.3">
      <c r="A73" s="131"/>
      <c r="B73" s="47"/>
      <c r="C73" s="47"/>
      <c r="D73" s="47"/>
      <c r="E73" s="324"/>
      <c r="F73" s="48"/>
      <c r="G73" s="476"/>
      <c r="H73" s="48"/>
      <c r="I73" s="48"/>
      <c r="J73" s="48"/>
    </row>
    <row r="74" spans="1:22" s="114" customFormat="1" x14ac:dyDescent="0.3">
      <c r="A74" s="68"/>
      <c r="B74" s="56"/>
      <c r="C74" s="56"/>
      <c r="D74" s="56"/>
      <c r="E74" s="56"/>
      <c r="F74" s="113"/>
      <c r="G74" s="113"/>
      <c r="H74" s="113"/>
      <c r="I74" s="113"/>
      <c r="J74" s="113"/>
    </row>
    <row r="75" spans="1:22" ht="47.25" customHeight="1" x14ac:dyDescent="0.3">
      <c r="A75" s="656" t="s">
        <v>357</v>
      </c>
      <c r="B75" s="656"/>
      <c r="C75" s="392">
        <v>2005</v>
      </c>
      <c r="D75" s="392">
        <v>2006</v>
      </c>
      <c r="E75" s="501">
        <v>2007</v>
      </c>
      <c r="F75" s="501">
        <v>2008</v>
      </c>
      <c r="G75" s="501">
        <v>2009</v>
      </c>
      <c r="H75" s="501">
        <v>2010</v>
      </c>
      <c r="I75" s="501">
        <v>2011</v>
      </c>
      <c r="J75" s="501">
        <v>2012</v>
      </c>
      <c r="K75" s="501">
        <v>2013</v>
      </c>
      <c r="L75" s="501">
        <v>2014</v>
      </c>
      <c r="M75" s="513">
        <v>2015</v>
      </c>
      <c r="N75" s="513">
        <v>2016</v>
      </c>
      <c r="O75" s="501">
        <v>2017</v>
      </c>
      <c r="P75" s="513">
        <v>2018</v>
      </c>
      <c r="Q75" s="485"/>
    </row>
    <row r="76" spans="1:22" x14ac:dyDescent="0.3">
      <c r="A76" s="393"/>
      <c r="B76" s="394"/>
      <c r="C76" s="395">
        <f>(SUM(I64:I67)+SUM(I70:I72))/10^3</f>
        <v>1114.4433641475207</v>
      </c>
      <c r="D76" s="395">
        <f t="shared" ref="D76:P76" si="14">(SUM(J64:J67)+SUM(J70:J72))/10^3</f>
        <v>1130.0535157135769</v>
      </c>
      <c r="E76" s="395">
        <f t="shared" si="14"/>
        <v>1145.663667279633</v>
      </c>
      <c r="F76" s="395">
        <f t="shared" si="14"/>
        <v>1161.2738188456888</v>
      </c>
      <c r="G76" s="395">
        <f t="shared" si="14"/>
        <v>1176.8839704117452</v>
      </c>
      <c r="H76" s="395">
        <f t="shared" si="14"/>
        <v>1192.4941219778007</v>
      </c>
      <c r="I76" s="395">
        <f t="shared" si="14"/>
        <v>1979.7121951838908</v>
      </c>
      <c r="J76" s="395">
        <f t="shared" si="14"/>
        <v>2009.0881708573484</v>
      </c>
      <c r="K76" s="395">
        <f t="shared" si="14"/>
        <v>2038.4641465308061</v>
      </c>
      <c r="L76" s="395">
        <f t="shared" si="14"/>
        <v>2067.8401222042635</v>
      </c>
      <c r="M76" s="395">
        <f t="shared" si="14"/>
        <v>2097.216097877721</v>
      </c>
      <c r="N76" s="395">
        <f t="shared" si="14"/>
        <v>2125.9997446945154</v>
      </c>
      <c r="O76" s="395">
        <f t="shared" si="14"/>
        <v>2156.2328896372424</v>
      </c>
      <c r="P76" s="395">
        <f t="shared" si="14"/>
        <v>2186.9017195204588</v>
      </c>
      <c r="Q76" s="522"/>
    </row>
    <row r="77" spans="1:22" x14ac:dyDescent="0.3">
      <c r="A77" s="68"/>
      <c r="B77" s="69"/>
      <c r="C77" s="410"/>
      <c r="D77" s="69"/>
      <c r="E77" s="120"/>
      <c r="F77" s="121"/>
      <c r="G77" s="121"/>
      <c r="H77" s="121"/>
      <c r="I77" s="121"/>
      <c r="Q77" s="55"/>
    </row>
    <row r="78" spans="1:22" ht="47.25" customHeight="1" x14ac:dyDescent="0.3">
      <c r="A78" s="656" t="s">
        <v>112</v>
      </c>
      <c r="B78" s="656"/>
      <c r="C78" s="392">
        <v>2005</v>
      </c>
      <c r="D78" s="392">
        <v>2006</v>
      </c>
      <c r="E78" s="501">
        <v>2007</v>
      </c>
      <c r="F78" s="501">
        <v>2008</v>
      </c>
      <c r="G78" s="501">
        <v>2009</v>
      </c>
      <c r="H78" s="501">
        <v>2010</v>
      </c>
      <c r="I78" s="501">
        <v>2011</v>
      </c>
      <c r="J78" s="501">
        <v>2012</v>
      </c>
      <c r="K78" s="501">
        <v>2013</v>
      </c>
      <c r="L78" s="501">
        <v>2014</v>
      </c>
      <c r="M78" s="513">
        <v>2015</v>
      </c>
      <c r="N78" s="513">
        <v>2016</v>
      </c>
      <c r="O78" s="501">
        <v>2017</v>
      </c>
      <c r="P78" s="513">
        <v>2018</v>
      </c>
      <c r="Q78" s="485"/>
    </row>
    <row r="79" spans="1:22" x14ac:dyDescent="0.3">
      <c r="A79" s="393"/>
      <c r="B79" s="394"/>
      <c r="C79" s="395">
        <f t="shared" ref="C79:P79" si="15">C76*21</f>
        <v>23403.310647097933</v>
      </c>
      <c r="D79" s="395">
        <f t="shared" si="15"/>
        <v>23731.123829985114</v>
      </c>
      <c r="E79" s="395">
        <f t="shared" si="15"/>
        <v>24058.937012872295</v>
      </c>
      <c r="F79" s="395">
        <f t="shared" si="15"/>
        <v>24386.750195759465</v>
      </c>
      <c r="G79" s="395">
        <f t="shared" si="15"/>
        <v>24714.56337864665</v>
      </c>
      <c r="H79" s="395">
        <f t="shared" si="15"/>
        <v>25042.376561533812</v>
      </c>
      <c r="I79" s="395">
        <f t="shared" si="15"/>
        <v>41573.956098861709</v>
      </c>
      <c r="J79" s="395">
        <f t="shared" si="15"/>
        <v>42190.851588004312</v>
      </c>
      <c r="K79" s="395">
        <f t="shared" si="15"/>
        <v>42807.747077146931</v>
      </c>
      <c r="L79" s="395">
        <f t="shared" si="15"/>
        <v>43424.642566289534</v>
      </c>
      <c r="M79" s="395">
        <f t="shared" si="15"/>
        <v>44041.538055432145</v>
      </c>
      <c r="N79" s="395">
        <f t="shared" si="15"/>
        <v>44645.994638584823</v>
      </c>
      <c r="O79" s="395">
        <f t="shared" si="15"/>
        <v>45280.890682382087</v>
      </c>
      <c r="P79" s="395">
        <f t="shared" si="15"/>
        <v>45924.936109929637</v>
      </c>
    </row>
    <row r="81" spans="2:5" x14ac:dyDescent="0.3">
      <c r="B81" s="57"/>
      <c r="C81" s="367"/>
      <c r="D81" s="57"/>
      <c r="E81" s="57"/>
    </row>
    <row r="82" spans="2:5" x14ac:dyDescent="0.3">
      <c r="B82" s="57"/>
      <c r="C82" s="124"/>
      <c r="D82" s="124"/>
      <c r="E82" s="124"/>
    </row>
    <row r="83" spans="2:5" x14ac:dyDescent="0.3">
      <c r="B83" s="57"/>
      <c r="C83" s="124"/>
      <c r="D83" s="124"/>
      <c r="E83" s="124"/>
    </row>
  </sheetData>
  <mergeCells count="33">
    <mergeCell ref="A33:B33"/>
    <mergeCell ref="A48:D48"/>
    <mergeCell ref="A50:A54"/>
    <mergeCell ref="A61:B61"/>
    <mergeCell ref="A62:A63"/>
    <mergeCell ref="B62:B63"/>
    <mergeCell ref="C62:C63"/>
    <mergeCell ref="D62:D63"/>
    <mergeCell ref="E62:E63"/>
    <mergeCell ref="F62:G63"/>
    <mergeCell ref="H62:H63"/>
    <mergeCell ref="I62:V62"/>
    <mergeCell ref="A64:A67"/>
    <mergeCell ref="B64:B67"/>
    <mergeCell ref="C64:C67"/>
    <mergeCell ref="F64:G64"/>
    <mergeCell ref="F65:G65"/>
    <mergeCell ref="F66:G66"/>
    <mergeCell ref="F67:G67"/>
    <mergeCell ref="F68:F69"/>
    <mergeCell ref="G68:G69"/>
    <mergeCell ref="A78:B78"/>
    <mergeCell ref="H68:H69"/>
    <mergeCell ref="I68:V68"/>
    <mergeCell ref="A70:A72"/>
    <mergeCell ref="B70:B72"/>
    <mergeCell ref="C70:C72"/>
    <mergeCell ref="A75:B75"/>
    <mergeCell ref="A68:A69"/>
    <mergeCell ref="B68:B69"/>
    <mergeCell ref="C68:C69"/>
    <mergeCell ref="D68:D69"/>
    <mergeCell ref="E68:E69"/>
  </mergeCells>
  <pageMargins left="0.25" right="0.25" top="0.75" bottom="0.75" header="0.3" footer="0.3"/>
  <pageSetup paperSize="9" scale="35" fitToHeight="0" orientation="landscape" horizontalDpi="4294967293" verticalDpi="4294967293"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Sheet65">
    <tabColor rgb="FFFFC000"/>
    <pageSetUpPr fitToPage="1"/>
  </sheetPr>
  <dimension ref="A1:X48"/>
  <sheetViews>
    <sheetView topLeftCell="H1" zoomScale="85" zoomScaleNormal="85" zoomScalePageLayoutView="80" workbookViewId="0">
      <selection activeCell="N42" sqref="N42:P42"/>
    </sheetView>
  </sheetViews>
  <sheetFormatPr defaultColWidth="8.6640625" defaultRowHeight="15.6" x14ac:dyDescent="0.3"/>
  <cols>
    <col min="1" max="1" width="45.44140625" style="353" customWidth="1"/>
    <col min="2" max="4" width="19.6640625" style="122" customWidth="1"/>
    <col min="5" max="5" width="25.6640625" style="57" customWidth="1"/>
    <col min="6" max="6" width="24.33203125" style="57" customWidth="1"/>
    <col min="7" max="7" width="23" style="57" customWidth="1"/>
    <col min="8" max="8" width="22.33203125" style="57" customWidth="1"/>
    <col min="9" max="9" width="21.6640625" style="57" customWidth="1"/>
    <col min="10" max="10" width="21.33203125" style="57" customWidth="1"/>
    <col min="11" max="11" width="21.44140625" style="57" customWidth="1"/>
    <col min="12" max="12" width="20.6640625" style="57" customWidth="1"/>
    <col min="13" max="13" width="21.6640625" style="57" customWidth="1"/>
    <col min="14" max="14" width="20.88671875" style="57" customWidth="1"/>
    <col min="15" max="15" width="21.6640625" style="57" customWidth="1"/>
    <col min="16" max="16" width="19.88671875" style="57" customWidth="1"/>
    <col min="17" max="191" width="8.6640625" style="57"/>
    <col min="192" max="192" width="43.44140625" style="57" customWidth="1"/>
    <col min="193" max="199" width="18.6640625" style="57" customWidth="1"/>
    <col min="200" max="200" width="15.44140625" style="57" customWidth="1"/>
    <col min="201" max="201" width="12.33203125" style="57" customWidth="1"/>
    <col min="202" max="202" width="14.33203125" style="57" customWidth="1"/>
    <col min="203" max="203" width="12.33203125" style="57" customWidth="1"/>
    <col min="204" max="204" width="12.6640625" style="57" customWidth="1"/>
    <col min="205" max="206" width="12.44140625" style="57" customWidth="1"/>
    <col min="207" max="207" width="12.33203125" style="57" customWidth="1"/>
    <col min="208" max="213" width="11.44140625" style="57" bestFit="1" customWidth="1"/>
    <col min="214" max="214" width="13.6640625" style="57" bestFit="1" customWidth="1"/>
    <col min="215" max="219" width="11.44140625" style="57" bestFit="1" customWidth="1"/>
    <col min="220" max="220" width="11.6640625" style="57" customWidth="1"/>
    <col min="221" max="221" width="13.44140625" style="57" bestFit="1" customWidth="1"/>
    <col min="222" max="223" width="11.44140625" style="57" bestFit="1" customWidth="1"/>
    <col min="224" max="224" width="13.6640625" style="57" bestFit="1" customWidth="1"/>
    <col min="225" max="230" width="11.44140625" style="57" bestFit="1" customWidth="1"/>
    <col min="231" max="233" width="11.33203125" style="57" bestFit="1" customWidth="1"/>
    <col min="234" max="234" width="13.6640625" style="57" bestFit="1" customWidth="1"/>
    <col min="235" max="239" width="11.33203125" style="57" bestFit="1" customWidth="1"/>
    <col min="240" max="240" width="13.44140625" style="57" customWidth="1"/>
    <col min="241" max="241" width="11.33203125" style="57" bestFit="1" customWidth="1"/>
    <col min="242" max="242" width="15.33203125" style="57" customWidth="1"/>
    <col min="243" max="243" width="13.33203125" style="57" customWidth="1"/>
    <col min="244" max="244" width="15.6640625" style="57" customWidth="1"/>
    <col min="245" max="245" width="14.6640625" style="57" customWidth="1"/>
    <col min="246" max="246" width="19.33203125" style="57" customWidth="1"/>
    <col min="247" max="247" width="14" style="57" customWidth="1"/>
    <col min="248" max="248" width="15.6640625" style="57" customWidth="1"/>
    <col min="249" max="249" width="17" style="57" customWidth="1"/>
    <col min="250" max="250" width="16.33203125" style="57" customWidth="1"/>
    <col min="251" max="251" width="17.33203125" style="57" customWidth="1"/>
    <col min="252" max="253" width="8.6640625" style="57"/>
    <col min="254" max="254" width="13.6640625" style="57" bestFit="1" customWidth="1"/>
    <col min="255" max="16384" width="8.6640625" style="57"/>
  </cols>
  <sheetData>
    <row r="1" spans="1:24" x14ac:dyDescent="0.3">
      <c r="A1" s="325"/>
      <c r="B1" s="56"/>
      <c r="C1" s="56"/>
      <c r="D1" s="56"/>
      <c r="E1" s="55"/>
      <c r="F1" s="55"/>
      <c r="G1" s="55"/>
      <c r="H1" s="326"/>
      <c r="I1" s="327"/>
      <c r="J1" s="55"/>
      <c r="N1" s="55"/>
    </row>
    <row r="2" spans="1:24" s="63" customFormat="1" x14ac:dyDescent="0.3">
      <c r="A2" s="297" t="s">
        <v>44</v>
      </c>
      <c r="B2" s="59" t="s">
        <v>167</v>
      </c>
      <c r="C2" s="60">
        <v>2005</v>
      </c>
      <c r="D2" s="60">
        <v>2006</v>
      </c>
      <c r="E2" s="60">
        <v>2007</v>
      </c>
      <c r="F2" s="60">
        <v>2008</v>
      </c>
      <c r="G2" s="60">
        <v>2009</v>
      </c>
      <c r="H2" s="60">
        <v>2010</v>
      </c>
      <c r="I2" s="60">
        <v>2011</v>
      </c>
      <c r="J2" s="60">
        <v>2012</v>
      </c>
      <c r="K2" s="60">
        <v>2013</v>
      </c>
      <c r="L2" s="60">
        <v>2014</v>
      </c>
      <c r="M2" s="60">
        <v>2015</v>
      </c>
      <c r="N2" s="60">
        <v>2016</v>
      </c>
      <c r="O2" s="60">
        <v>2017</v>
      </c>
      <c r="P2" s="61">
        <v>2018</v>
      </c>
    </row>
    <row r="3" spans="1:24" s="66" customFormat="1" x14ac:dyDescent="0.3">
      <c r="A3" s="328"/>
      <c r="B3" s="65"/>
      <c r="C3" s="329">
        <f>'Urban population'!G36</f>
        <v>712031.20000000019</v>
      </c>
      <c r="D3" s="329">
        <f>'Urban population'!H36</f>
        <v>753601.50000000023</v>
      </c>
      <c r="E3" s="329">
        <f>'Urban population'!I36</f>
        <v>795171.80000000028</v>
      </c>
      <c r="F3" s="329">
        <f>'Urban population'!J36</f>
        <v>836742.10000000033</v>
      </c>
      <c r="G3" s="329">
        <f>'Urban population'!K36</f>
        <v>878312.40000000037</v>
      </c>
      <c r="H3" s="329">
        <f>'Urban population'!L36</f>
        <v>919882.70000000042</v>
      </c>
      <c r="I3" s="329">
        <f>'Urban population'!M36</f>
        <v>961453</v>
      </c>
      <c r="J3" s="329">
        <f>'Urban population'!N36</f>
        <v>1034687.7955032524</v>
      </c>
      <c r="K3" s="329">
        <f>'Urban population'!O36</f>
        <v>1107922.5910065048</v>
      </c>
      <c r="L3" s="329">
        <f>'Urban population'!P36</f>
        <v>1181157.3865097573</v>
      </c>
      <c r="M3" s="329">
        <f>'Urban population'!Q36</f>
        <v>1254392.1820130097</v>
      </c>
      <c r="N3" s="329">
        <f>'Urban population'!R36</f>
        <v>1327626.9775162621</v>
      </c>
      <c r="O3" s="329">
        <f>'Urban population'!S36</f>
        <v>1400861.7730195145</v>
      </c>
      <c r="P3" s="330">
        <f>'Urban population'!T36</f>
        <v>1474096.5685227669</v>
      </c>
    </row>
    <row r="4" spans="1:24" s="66" customFormat="1" x14ac:dyDescent="0.3">
      <c r="A4" s="331"/>
      <c r="B4" s="69"/>
      <c r="D4" s="69"/>
      <c r="E4" s="67"/>
      <c r="F4" s="67"/>
      <c r="G4" s="67"/>
      <c r="H4" s="67"/>
      <c r="I4" s="67"/>
      <c r="J4" s="332"/>
      <c r="N4" s="380"/>
    </row>
    <row r="5" spans="1:24" s="66" customFormat="1" x14ac:dyDescent="0.3">
      <c r="A5" s="331"/>
      <c r="B5" s="69"/>
      <c r="C5" s="69"/>
      <c r="D5" s="69"/>
      <c r="E5" s="70"/>
      <c r="F5" s="70"/>
      <c r="G5" s="70"/>
      <c r="H5" s="70"/>
      <c r="I5" s="333"/>
      <c r="J5" s="70"/>
      <c r="N5" s="380"/>
    </row>
    <row r="6" spans="1:24" s="66" customFormat="1" x14ac:dyDescent="0.3">
      <c r="A6" s="297" t="s">
        <v>45</v>
      </c>
      <c r="B6" s="59" t="s">
        <v>46</v>
      </c>
      <c r="C6" s="60">
        <v>2005</v>
      </c>
      <c r="D6" s="60">
        <v>2006</v>
      </c>
      <c r="E6" s="60">
        <v>2007</v>
      </c>
      <c r="F6" s="60">
        <v>2008</v>
      </c>
      <c r="G6" s="60">
        <v>2009</v>
      </c>
      <c r="H6" s="60">
        <v>2010</v>
      </c>
      <c r="I6" s="60">
        <v>2011</v>
      </c>
      <c r="J6" s="60">
        <v>2012</v>
      </c>
      <c r="K6" s="60">
        <v>2013</v>
      </c>
      <c r="L6" s="60">
        <v>2014</v>
      </c>
      <c r="M6" s="60">
        <v>2015</v>
      </c>
      <c r="N6" s="60">
        <v>2016</v>
      </c>
      <c r="O6" s="60">
        <v>2017</v>
      </c>
      <c r="P6" s="61">
        <v>2018</v>
      </c>
    </row>
    <row r="7" spans="1:24" s="66" customFormat="1" x14ac:dyDescent="0.3">
      <c r="A7" s="328"/>
      <c r="B7" s="65"/>
      <c r="C7" s="313">
        <f>'Protein intake'!$B$40/1000*365</f>
        <v>20.7685</v>
      </c>
      <c r="D7" s="313">
        <f>'Protein intake'!$B$40/1000*365</f>
        <v>20.7685</v>
      </c>
      <c r="E7" s="313">
        <f>'Protein intake'!$B$40/1000*365</f>
        <v>20.7685</v>
      </c>
      <c r="F7" s="313">
        <f>'Protein intake'!$B$40/1000*365</f>
        <v>20.7685</v>
      </c>
      <c r="G7" s="313">
        <f>'Protein intake'!$F$40/1000*365</f>
        <v>22.995000000000001</v>
      </c>
      <c r="H7" s="313">
        <f>'Protein intake'!$F$40/1000*365</f>
        <v>22.995000000000001</v>
      </c>
      <c r="I7" s="313">
        <f>'Protein intake'!$L$40/1000*365</f>
        <v>21.717499999999998</v>
      </c>
      <c r="J7" s="313">
        <f>'Protein intake'!$L$40/1000*365</f>
        <v>21.717499999999998</v>
      </c>
      <c r="K7" s="313">
        <f>'Protein intake'!$L$40/1000*365</f>
        <v>21.717499999999998</v>
      </c>
      <c r="L7" s="313">
        <f>'Protein intake'!$L$40/1000*365</f>
        <v>21.717499999999998</v>
      </c>
      <c r="M7" s="313">
        <f>'Protein intake'!$L$40/1000*365</f>
        <v>21.717499999999998</v>
      </c>
      <c r="N7" s="313">
        <f>'Protein intake'!$L$40/1000*365</f>
        <v>21.717499999999998</v>
      </c>
      <c r="O7" s="313">
        <f>'Protein intake'!$L$40/1000*365</f>
        <v>21.717499999999998</v>
      </c>
      <c r="P7" s="314">
        <f>'Protein intake'!$L$40/1000*365</f>
        <v>21.717499999999998</v>
      </c>
    </row>
    <row r="8" spans="1:24" s="66" customFormat="1" x14ac:dyDescent="0.3">
      <c r="A8" s="331"/>
      <c r="B8" s="69"/>
      <c r="C8" s="335"/>
      <c r="D8" s="69"/>
      <c r="E8" s="75"/>
      <c r="F8" s="75"/>
      <c r="G8" s="75"/>
      <c r="H8" s="75"/>
      <c r="I8" s="75"/>
      <c r="J8" s="75"/>
      <c r="N8" s="380"/>
    </row>
    <row r="9" spans="1:24" s="66" customFormat="1" x14ac:dyDescent="0.3">
      <c r="A9" s="331"/>
      <c r="B9" s="76"/>
      <c r="C9" s="76"/>
      <c r="D9" s="76"/>
      <c r="E9" s="70"/>
      <c r="F9" s="70"/>
      <c r="G9" s="70"/>
      <c r="H9" s="70"/>
      <c r="I9" s="70"/>
      <c r="J9" s="70"/>
      <c r="N9" s="380"/>
    </row>
    <row r="10" spans="1:24" s="63" customFormat="1" ht="30" customHeight="1" x14ac:dyDescent="0.3">
      <c r="A10" s="297" t="s">
        <v>335</v>
      </c>
      <c r="B10" s="59"/>
      <c r="C10" s="60">
        <v>2005</v>
      </c>
      <c r="D10" s="60">
        <v>2006</v>
      </c>
      <c r="E10" s="60">
        <v>2007</v>
      </c>
      <c r="F10" s="60">
        <v>2008</v>
      </c>
      <c r="G10" s="60">
        <v>2009</v>
      </c>
      <c r="H10" s="60">
        <v>2010</v>
      </c>
      <c r="I10" s="60">
        <v>2011</v>
      </c>
      <c r="J10" s="60">
        <v>2012</v>
      </c>
      <c r="K10" s="60">
        <v>2013</v>
      </c>
      <c r="L10" s="60">
        <v>2014</v>
      </c>
      <c r="M10" s="60">
        <v>2015</v>
      </c>
      <c r="N10" s="60">
        <v>2016</v>
      </c>
      <c r="O10" s="60">
        <v>2017</v>
      </c>
      <c r="P10" s="61">
        <v>2018</v>
      </c>
      <c r="Q10" s="66"/>
      <c r="R10" s="66"/>
      <c r="S10" s="66"/>
      <c r="T10" s="66"/>
      <c r="U10" s="66"/>
      <c r="V10" s="66"/>
      <c r="W10" s="66"/>
      <c r="X10" s="66"/>
    </row>
    <row r="11" spans="1:24" ht="15.75" customHeight="1" x14ac:dyDescent="0.3">
      <c r="A11" s="336"/>
      <c r="B11" s="78"/>
      <c r="C11" s="41">
        <v>0.16</v>
      </c>
      <c r="D11" s="41">
        <v>0.16</v>
      </c>
      <c r="E11" s="42">
        <v>0.16</v>
      </c>
      <c r="F11" s="42">
        <v>0.16</v>
      </c>
      <c r="G11" s="42">
        <v>0.16</v>
      </c>
      <c r="H11" s="42">
        <v>0.16</v>
      </c>
      <c r="I11" s="42">
        <v>0.16</v>
      </c>
      <c r="J11" s="42">
        <v>0.16</v>
      </c>
      <c r="K11" s="43">
        <v>0.16</v>
      </c>
      <c r="L11" s="43">
        <v>0.16</v>
      </c>
      <c r="M11" s="43">
        <v>0.16</v>
      </c>
      <c r="N11" s="43">
        <v>0.16</v>
      </c>
      <c r="O11" s="43">
        <v>0.16</v>
      </c>
      <c r="P11" s="44">
        <v>0.16</v>
      </c>
      <c r="Q11" s="66"/>
      <c r="R11" s="66"/>
      <c r="S11" s="66"/>
      <c r="T11" s="66"/>
      <c r="U11" s="66"/>
      <c r="V11" s="66"/>
      <c r="W11" s="66"/>
      <c r="X11" s="66"/>
    </row>
    <row r="12" spans="1:24" ht="15.75" customHeight="1" x14ac:dyDescent="0.3">
      <c r="A12" s="338"/>
      <c r="B12" s="76"/>
      <c r="C12" s="76"/>
      <c r="D12" s="76"/>
      <c r="E12" s="75"/>
      <c r="F12" s="75"/>
      <c r="G12" s="75"/>
      <c r="H12" s="75"/>
      <c r="I12" s="75"/>
      <c r="J12" s="75"/>
      <c r="N12" s="380"/>
      <c r="O12" s="66"/>
      <c r="P12" s="66"/>
      <c r="Q12" s="66"/>
      <c r="R12" s="66"/>
      <c r="S12" s="66"/>
      <c r="T12" s="66"/>
      <c r="U12" s="66"/>
      <c r="V12" s="66"/>
      <c r="W12" s="66"/>
      <c r="X12" s="66"/>
    </row>
    <row r="13" spans="1:24" x14ac:dyDescent="0.3">
      <c r="A13" s="338"/>
      <c r="B13" s="76"/>
      <c r="C13" s="76"/>
      <c r="D13" s="76"/>
      <c r="E13" s="75"/>
      <c r="F13" s="81"/>
      <c r="G13" s="81"/>
      <c r="H13" s="81"/>
      <c r="I13" s="81"/>
      <c r="J13" s="81"/>
      <c r="N13" s="380"/>
      <c r="O13" s="66"/>
      <c r="P13" s="66"/>
      <c r="Q13" s="66"/>
      <c r="R13" s="66"/>
      <c r="S13" s="66"/>
      <c r="T13" s="66"/>
      <c r="U13" s="66"/>
      <c r="V13" s="66"/>
      <c r="W13" s="66"/>
      <c r="X13" s="66"/>
    </row>
    <row r="14" spans="1:24" ht="33.6" x14ac:dyDescent="0.3">
      <c r="A14" s="297" t="s">
        <v>336</v>
      </c>
      <c r="B14" s="59"/>
      <c r="C14" s="60">
        <v>2005</v>
      </c>
      <c r="D14" s="60">
        <v>2006</v>
      </c>
      <c r="E14" s="60">
        <v>2007</v>
      </c>
      <c r="F14" s="60">
        <v>2008</v>
      </c>
      <c r="G14" s="60">
        <v>2009</v>
      </c>
      <c r="H14" s="60">
        <v>2010</v>
      </c>
      <c r="I14" s="60">
        <v>2011</v>
      </c>
      <c r="J14" s="60">
        <v>2012</v>
      </c>
      <c r="K14" s="60">
        <v>2013</v>
      </c>
      <c r="L14" s="60">
        <v>2014</v>
      </c>
      <c r="M14" s="60">
        <v>2015</v>
      </c>
      <c r="N14" s="60">
        <v>2016</v>
      </c>
      <c r="O14" s="60">
        <v>2017</v>
      </c>
      <c r="P14" s="61">
        <v>2018</v>
      </c>
      <c r="Q14" s="66"/>
      <c r="R14" s="66"/>
      <c r="S14" s="66"/>
      <c r="T14" s="66"/>
      <c r="U14" s="66"/>
      <c r="V14" s="66"/>
      <c r="W14" s="66"/>
      <c r="X14" s="66"/>
    </row>
    <row r="15" spans="1:24" ht="15.75" customHeight="1" x14ac:dyDescent="0.3">
      <c r="A15" s="336"/>
      <c r="B15" s="78"/>
      <c r="C15" s="74">
        <v>1.4</v>
      </c>
      <c r="D15" s="74">
        <v>1.4</v>
      </c>
      <c r="E15" s="74">
        <v>1.4</v>
      </c>
      <c r="F15" s="74">
        <v>1.4</v>
      </c>
      <c r="G15" s="74">
        <v>1.4</v>
      </c>
      <c r="H15" s="74">
        <v>1.4</v>
      </c>
      <c r="I15" s="74">
        <v>1.4</v>
      </c>
      <c r="J15" s="74">
        <v>1.4</v>
      </c>
      <c r="K15" s="145">
        <v>1.4</v>
      </c>
      <c r="L15" s="145">
        <v>1.4</v>
      </c>
      <c r="M15" s="145">
        <v>1.4</v>
      </c>
      <c r="N15" s="145">
        <v>1.4</v>
      </c>
      <c r="O15" s="145">
        <v>1.4</v>
      </c>
      <c r="P15" s="146">
        <v>1.4</v>
      </c>
      <c r="Q15" s="66"/>
      <c r="R15" s="66"/>
      <c r="S15" s="66"/>
      <c r="T15" s="66"/>
      <c r="U15" s="66"/>
      <c r="V15" s="66"/>
      <c r="W15" s="66"/>
      <c r="X15" s="66"/>
    </row>
    <row r="16" spans="1:24" ht="15.75" customHeight="1" x14ac:dyDescent="0.3">
      <c r="A16" s="338"/>
      <c r="B16" s="76"/>
      <c r="C16" s="76"/>
      <c r="D16" s="76"/>
      <c r="E16" s="75"/>
      <c r="F16" s="75"/>
      <c r="G16" s="75"/>
      <c r="H16" s="75"/>
      <c r="I16" s="75"/>
      <c r="J16" s="75"/>
      <c r="N16" s="380"/>
      <c r="O16" s="66"/>
      <c r="P16" s="66"/>
      <c r="Q16" s="66"/>
      <c r="R16" s="66"/>
      <c r="S16" s="66"/>
      <c r="T16" s="66"/>
      <c r="U16" s="66"/>
      <c r="V16" s="66"/>
      <c r="W16" s="66"/>
      <c r="X16" s="66"/>
    </row>
    <row r="17" spans="1:16" x14ac:dyDescent="0.3">
      <c r="A17" s="338"/>
      <c r="B17" s="76"/>
      <c r="C17" s="76"/>
      <c r="D17" s="76"/>
      <c r="E17" s="82"/>
      <c r="F17" s="82"/>
      <c r="G17" s="82"/>
      <c r="H17" s="82"/>
      <c r="I17" s="82"/>
      <c r="J17" s="82"/>
      <c r="N17" s="55"/>
    </row>
    <row r="18" spans="1:16" s="63" customFormat="1" ht="51.6" x14ac:dyDescent="0.3">
      <c r="A18" s="297" t="s">
        <v>337</v>
      </c>
      <c r="B18" s="59"/>
      <c r="C18" s="60">
        <v>2005</v>
      </c>
      <c r="D18" s="60">
        <v>2006</v>
      </c>
      <c r="E18" s="60">
        <v>2007</v>
      </c>
      <c r="F18" s="60">
        <v>2008</v>
      </c>
      <c r="G18" s="60">
        <v>2009</v>
      </c>
      <c r="H18" s="60">
        <v>2010</v>
      </c>
      <c r="I18" s="60">
        <v>2011</v>
      </c>
      <c r="J18" s="60">
        <v>2012</v>
      </c>
      <c r="K18" s="60">
        <v>2013</v>
      </c>
      <c r="L18" s="60">
        <v>2014</v>
      </c>
      <c r="M18" s="60">
        <v>2015</v>
      </c>
      <c r="N18" s="60">
        <v>2016</v>
      </c>
      <c r="O18" s="60">
        <v>2017</v>
      </c>
      <c r="P18" s="61">
        <v>2018</v>
      </c>
    </row>
    <row r="19" spans="1:16" x14ac:dyDescent="0.3">
      <c r="A19" s="336"/>
      <c r="B19" s="78"/>
      <c r="C19" s="41">
        <v>1.25</v>
      </c>
      <c r="D19" s="41">
        <v>1.25</v>
      </c>
      <c r="E19" s="42">
        <v>1.25</v>
      </c>
      <c r="F19" s="42">
        <v>1.25</v>
      </c>
      <c r="G19" s="42">
        <v>1.25</v>
      </c>
      <c r="H19" s="42">
        <v>1.25</v>
      </c>
      <c r="I19" s="42">
        <v>1.25</v>
      </c>
      <c r="J19" s="42">
        <v>1.25</v>
      </c>
      <c r="K19" s="43">
        <v>1.25</v>
      </c>
      <c r="L19" s="43">
        <v>1.25</v>
      </c>
      <c r="M19" s="43">
        <v>1.25</v>
      </c>
      <c r="N19" s="43">
        <v>1.25</v>
      </c>
      <c r="O19" s="43">
        <v>1.25</v>
      </c>
      <c r="P19" s="44">
        <v>1.25</v>
      </c>
    </row>
    <row r="20" spans="1:16" x14ac:dyDescent="0.3">
      <c r="A20" s="338"/>
      <c r="B20" s="76"/>
      <c r="C20" s="76"/>
      <c r="D20" s="76"/>
      <c r="E20" s="75"/>
      <c r="F20" s="75"/>
      <c r="G20" s="75"/>
      <c r="H20" s="75"/>
      <c r="I20" s="75"/>
      <c r="J20" s="75"/>
      <c r="N20" s="55"/>
    </row>
    <row r="21" spans="1:16" x14ac:dyDescent="0.3">
      <c r="A21" s="338"/>
      <c r="B21" s="76"/>
      <c r="C21" s="76"/>
      <c r="D21" s="76"/>
      <c r="E21" s="82"/>
      <c r="F21" s="82"/>
      <c r="G21" s="82"/>
      <c r="H21" s="82"/>
      <c r="I21" s="82"/>
      <c r="J21" s="82"/>
      <c r="N21" s="55"/>
    </row>
    <row r="22" spans="1:16" s="49" customFormat="1" ht="15.75" customHeight="1" x14ac:dyDescent="0.3">
      <c r="A22" s="297" t="s">
        <v>338</v>
      </c>
      <c r="B22" s="298"/>
      <c r="C22" s="50"/>
      <c r="D22" s="50"/>
      <c r="E22" s="91"/>
      <c r="F22" s="91"/>
      <c r="G22" s="91"/>
      <c r="H22" s="91"/>
      <c r="I22" s="91"/>
      <c r="J22" s="91"/>
      <c r="N22" s="89"/>
    </row>
    <row r="23" spans="1:16" s="49" customFormat="1" ht="15.75" customHeight="1" x14ac:dyDescent="0.3">
      <c r="A23" s="94">
        <v>0</v>
      </c>
      <c r="B23" s="93" t="s">
        <v>47</v>
      </c>
      <c r="C23" s="50"/>
      <c r="D23" s="50"/>
      <c r="E23" s="51"/>
      <c r="F23" s="48"/>
      <c r="G23" s="48"/>
      <c r="H23" s="48"/>
      <c r="I23" s="48"/>
      <c r="J23" s="48"/>
      <c r="N23" s="89"/>
    </row>
    <row r="24" spans="1:16" s="49" customFormat="1" ht="15.75" customHeight="1" x14ac:dyDescent="0.3">
      <c r="A24" s="339"/>
      <c r="B24" s="50"/>
      <c r="C24" s="50"/>
      <c r="D24" s="50"/>
      <c r="E24" s="51"/>
      <c r="F24" s="48"/>
      <c r="G24" s="48"/>
      <c r="H24" s="48"/>
      <c r="I24" s="48"/>
      <c r="J24" s="48"/>
      <c r="N24" s="89"/>
    </row>
    <row r="25" spans="1:16" s="49" customFormat="1" ht="15.75" customHeight="1" x14ac:dyDescent="0.3">
      <c r="A25" s="339"/>
      <c r="B25" s="50"/>
      <c r="C25" s="50"/>
      <c r="D25" s="50"/>
      <c r="E25" s="51"/>
      <c r="F25" s="48"/>
      <c r="G25" s="48"/>
      <c r="H25" s="48"/>
      <c r="I25" s="48"/>
      <c r="J25" s="48"/>
      <c r="N25" s="89"/>
    </row>
    <row r="26" spans="1:16" ht="33.6" x14ac:dyDescent="0.3">
      <c r="A26" s="297" t="s">
        <v>339</v>
      </c>
      <c r="B26" s="115" t="s">
        <v>47</v>
      </c>
      <c r="C26" s="60">
        <v>2005</v>
      </c>
      <c r="D26" s="60">
        <v>2006</v>
      </c>
      <c r="E26" s="60">
        <v>2007</v>
      </c>
      <c r="F26" s="60">
        <v>2008</v>
      </c>
      <c r="G26" s="60">
        <v>2009</v>
      </c>
      <c r="H26" s="60">
        <v>2010</v>
      </c>
      <c r="I26" s="60">
        <v>2011</v>
      </c>
      <c r="J26" s="60">
        <v>2012</v>
      </c>
      <c r="K26" s="60">
        <v>2013</v>
      </c>
      <c r="L26" s="60">
        <v>2014</v>
      </c>
      <c r="M26" s="60">
        <v>2015</v>
      </c>
      <c r="N26" s="60">
        <v>2016</v>
      </c>
      <c r="O26" s="60">
        <v>2017</v>
      </c>
      <c r="P26" s="61">
        <v>2018</v>
      </c>
    </row>
    <row r="27" spans="1:16" s="49" customFormat="1" x14ac:dyDescent="0.3">
      <c r="A27" s="340"/>
      <c r="B27" s="84"/>
      <c r="C27" s="315">
        <f t="shared" ref="C27:L27" si="0">(C3*C7*C11*C15*C19)-$A$23</f>
        <v>4140589.5936160013</v>
      </c>
      <c r="D27" s="315">
        <f t="shared" si="0"/>
        <v>4382328.3707700009</v>
      </c>
      <c r="E27" s="315">
        <f t="shared" si="0"/>
        <v>4624067.1479240013</v>
      </c>
      <c r="F27" s="315">
        <f t="shared" si="0"/>
        <v>4865805.9250780018</v>
      </c>
      <c r="G27" s="315">
        <f t="shared" si="0"/>
        <v>5655102.2186400015</v>
      </c>
      <c r="H27" s="315">
        <f t="shared" si="0"/>
        <v>5922756.752220002</v>
      </c>
      <c r="I27" s="315">
        <f t="shared" si="0"/>
        <v>5846499.5476999981</v>
      </c>
      <c r="J27" s="315">
        <f t="shared" si="0"/>
        <v>6291833.0156757263</v>
      </c>
      <c r="K27" s="315">
        <f t="shared" si="0"/>
        <v>6737166.4836514546</v>
      </c>
      <c r="L27" s="315">
        <f t="shared" si="0"/>
        <v>7182499.9516271818</v>
      </c>
      <c r="M27" s="315">
        <f>(M3*M7*M11*M15*M19)-$A$23</f>
        <v>7627833.4196029091</v>
      </c>
      <c r="N27" s="315">
        <f t="shared" ref="N27:P27" si="1">(N3*N7*N11*N15*N19)-$A$23</f>
        <v>8073166.8875786383</v>
      </c>
      <c r="O27" s="315">
        <f t="shared" si="1"/>
        <v>8518500.3555543646</v>
      </c>
      <c r="P27" s="316">
        <f t="shared" si="1"/>
        <v>8963833.8235300928</v>
      </c>
    </row>
    <row r="28" spans="1:16" s="49" customFormat="1" x14ac:dyDescent="0.3">
      <c r="A28" s="341"/>
      <c r="B28" s="85"/>
      <c r="C28" s="85"/>
      <c r="D28" s="85"/>
      <c r="E28" s="86"/>
      <c r="F28" s="86"/>
      <c r="G28" s="86"/>
      <c r="H28" s="86"/>
      <c r="I28" s="86"/>
      <c r="J28" s="86"/>
      <c r="N28" s="89"/>
    </row>
    <row r="29" spans="1:16" s="49" customFormat="1" x14ac:dyDescent="0.3">
      <c r="A29" s="341"/>
      <c r="B29" s="85"/>
      <c r="C29" s="85"/>
      <c r="D29" s="85"/>
      <c r="E29" s="87"/>
      <c r="F29" s="87"/>
      <c r="G29" s="87"/>
      <c r="H29" s="87"/>
      <c r="I29" s="87"/>
      <c r="J29" s="87"/>
      <c r="N29" s="89"/>
    </row>
    <row r="30" spans="1:16" ht="33.6" x14ac:dyDescent="0.3">
      <c r="A30" s="297" t="s">
        <v>340</v>
      </c>
      <c r="B30" s="59" t="s">
        <v>48</v>
      </c>
      <c r="C30" s="60">
        <v>2005</v>
      </c>
      <c r="D30" s="60">
        <v>2006</v>
      </c>
      <c r="E30" s="60">
        <v>2007</v>
      </c>
      <c r="F30" s="60">
        <v>2008</v>
      </c>
      <c r="G30" s="60">
        <v>2009</v>
      </c>
      <c r="H30" s="60">
        <v>2010</v>
      </c>
      <c r="I30" s="60">
        <v>2011</v>
      </c>
      <c r="J30" s="60">
        <v>2012</v>
      </c>
      <c r="K30" s="60">
        <v>2013</v>
      </c>
      <c r="L30" s="60">
        <v>2014</v>
      </c>
      <c r="M30" s="60">
        <v>2015</v>
      </c>
      <c r="N30" s="60">
        <v>2016</v>
      </c>
      <c r="O30" s="60">
        <v>2017</v>
      </c>
      <c r="P30" s="61">
        <v>2018</v>
      </c>
    </row>
    <row r="31" spans="1:16" s="49" customFormat="1" x14ac:dyDescent="0.3">
      <c r="A31" s="342"/>
      <c r="B31" s="343"/>
      <c r="C31" s="315">
        <v>5.0000000000000001E-3</v>
      </c>
      <c r="D31" s="315">
        <v>5.0000000000000001E-3</v>
      </c>
      <c r="E31" s="315">
        <v>5.0000000000000001E-3</v>
      </c>
      <c r="F31" s="315">
        <v>5.0000000000000001E-3</v>
      </c>
      <c r="G31" s="315">
        <v>5.0000000000000001E-3</v>
      </c>
      <c r="H31" s="315">
        <v>5.0000000000000001E-3</v>
      </c>
      <c r="I31" s="315">
        <v>5.0000000000000001E-3</v>
      </c>
      <c r="J31" s="315">
        <v>5.0000000000000001E-3</v>
      </c>
      <c r="K31" s="315">
        <v>5.0000000000000001E-3</v>
      </c>
      <c r="L31" s="315">
        <v>5.0000000000000001E-3</v>
      </c>
      <c r="M31" s="315">
        <v>5.0000000000000001E-3</v>
      </c>
      <c r="N31" s="315">
        <v>5.0000000000000001E-3</v>
      </c>
      <c r="O31" s="315">
        <v>5.0000000000000001E-3</v>
      </c>
      <c r="P31" s="316">
        <v>5.0000000000000001E-3</v>
      </c>
    </row>
    <row r="32" spans="1:16" s="49" customFormat="1" x14ac:dyDescent="0.3">
      <c r="A32" s="344"/>
      <c r="B32" s="90"/>
      <c r="C32" s="90"/>
      <c r="D32" s="90"/>
      <c r="E32" s="86"/>
      <c r="F32" s="86"/>
      <c r="G32" s="86"/>
      <c r="H32" s="86"/>
      <c r="I32" s="86"/>
      <c r="J32" s="86"/>
      <c r="N32" s="89"/>
    </row>
    <row r="33" spans="1:16" s="49" customFormat="1" ht="15.75" customHeight="1" x14ac:dyDescent="0.3">
      <c r="A33" s="344"/>
      <c r="B33" s="89"/>
      <c r="C33" s="89"/>
      <c r="D33" s="89"/>
      <c r="E33" s="51"/>
      <c r="F33" s="51"/>
      <c r="G33" s="51"/>
      <c r="H33" s="51"/>
      <c r="I33" s="51"/>
      <c r="J33" s="51"/>
      <c r="N33" s="89"/>
    </row>
    <row r="34" spans="1:16" s="49" customFormat="1" ht="15" customHeight="1" x14ac:dyDescent="0.3">
      <c r="A34" s="345" t="s">
        <v>49</v>
      </c>
      <c r="B34" s="346"/>
      <c r="C34" s="346"/>
      <c r="D34" s="346"/>
      <c r="E34" s="51"/>
      <c r="F34" s="51"/>
      <c r="G34" s="51"/>
      <c r="H34" s="51"/>
      <c r="I34" s="51"/>
      <c r="J34" s="51"/>
      <c r="N34" s="89"/>
    </row>
    <row r="35" spans="1:16" s="49" customFormat="1" x14ac:dyDescent="0.3">
      <c r="A35" s="347">
        <f>44/28</f>
        <v>1.5714285714285714</v>
      </c>
      <c r="B35" s="85"/>
      <c r="C35" s="85"/>
      <c r="D35" s="85"/>
      <c r="E35" s="51"/>
      <c r="F35" s="51"/>
      <c r="G35" s="51"/>
      <c r="H35" s="51"/>
      <c r="I35" s="51"/>
      <c r="J35" s="51"/>
      <c r="N35" s="89"/>
    </row>
    <row r="36" spans="1:16" s="49" customFormat="1" x14ac:dyDescent="0.3">
      <c r="A36" s="97"/>
      <c r="B36" s="89"/>
      <c r="C36" s="89"/>
      <c r="D36" s="89"/>
      <c r="E36" s="51"/>
      <c r="F36" s="51"/>
      <c r="G36" s="51"/>
      <c r="H36" s="51"/>
      <c r="I36" s="51"/>
      <c r="J36" s="51"/>
      <c r="N36" s="89"/>
    </row>
    <row r="37" spans="1:16" s="49" customFormat="1" x14ac:dyDescent="0.3">
      <c r="A37" s="344"/>
      <c r="B37" s="90"/>
      <c r="C37" s="90"/>
      <c r="D37" s="90"/>
      <c r="E37" s="51"/>
      <c r="F37" s="51"/>
      <c r="G37" s="51"/>
      <c r="H37" s="51"/>
      <c r="I37" s="51"/>
      <c r="J37" s="51"/>
      <c r="N37" s="89"/>
    </row>
    <row r="38" spans="1:16" ht="48" customHeight="1" x14ac:dyDescent="0.3">
      <c r="A38" s="681" t="s">
        <v>115</v>
      </c>
      <c r="B38" s="682"/>
      <c r="C38" s="60">
        <v>2005</v>
      </c>
      <c r="D38" s="60">
        <v>2006</v>
      </c>
      <c r="E38" s="348">
        <v>2007</v>
      </c>
      <c r="F38" s="348">
        <v>2008</v>
      </c>
      <c r="G38" s="348">
        <v>2009</v>
      </c>
      <c r="H38" s="348">
        <v>2010</v>
      </c>
      <c r="I38" s="348">
        <v>2011</v>
      </c>
      <c r="J38" s="348">
        <v>2012</v>
      </c>
      <c r="K38" s="60">
        <v>2013</v>
      </c>
      <c r="L38" s="60">
        <v>2014</v>
      </c>
      <c r="M38" s="60">
        <v>2015</v>
      </c>
      <c r="N38" s="60">
        <v>2016</v>
      </c>
      <c r="O38" s="60">
        <v>2017</v>
      </c>
      <c r="P38" s="61">
        <v>2018</v>
      </c>
    </row>
    <row r="39" spans="1:16" x14ac:dyDescent="0.3">
      <c r="A39" s="328"/>
      <c r="B39" s="65"/>
      <c r="C39" s="349">
        <f t="shared" ref="C39:L39" si="2">C27*C31*$A$35/10^3</f>
        <v>32.533203949840015</v>
      </c>
      <c r="D39" s="349">
        <f t="shared" si="2"/>
        <v>34.432580056050007</v>
      </c>
      <c r="E39" s="349">
        <f t="shared" si="2"/>
        <v>36.331956162260006</v>
      </c>
      <c r="F39" s="349">
        <f t="shared" si="2"/>
        <v>38.231332268470013</v>
      </c>
      <c r="G39" s="349">
        <f t="shared" si="2"/>
        <v>44.432946003600016</v>
      </c>
      <c r="H39" s="349">
        <f t="shared" si="2"/>
        <v>46.535945910300022</v>
      </c>
      <c r="I39" s="349">
        <f t="shared" si="2"/>
        <v>45.936782160499988</v>
      </c>
      <c r="J39" s="349">
        <f t="shared" si="2"/>
        <v>49.435830837452137</v>
      </c>
      <c r="K39" s="349">
        <f t="shared" si="2"/>
        <v>52.934879514404287</v>
      </c>
      <c r="L39" s="349">
        <f t="shared" si="2"/>
        <v>56.433928191356436</v>
      </c>
      <c r="M39" s="349">
        <f>M27*M31*$A$35/10^3</f>
        <v>59.932976868308579</v>
      </c>
      <c r="N39" s="349">
        <f t="shared" ref="N39:P39" si="3">N27*N31*$A$35/10^3</f>
        <v>63.432025545260728</v>
      </c>
      <c r="O39" s="349">
        <f t="shared" si="3"/>
        <v>66.931074222212857</v>
      </c>
      <c r="P39" s="350">
        <f t="shared" si="3"/>
        <v>70.430122899165013</v>
      </c>
    </row>
    <row r="40" spans="1:16" x14ac:dyDescent="0.3">
      <c r="A40" s="331"/>
      <c r="B40" s="69"/>
      <c r="C40" s="69"/>
      <c r="D40" s="69"/>
      <c r="E40" s="121"/>
      <c r="F40" s="121"/>
      <c r="G40" s="121"/>
      <c r="H40" s="121"/>
      <c r="I40" s="121"/>
      <c r="J40" s="121"/>
      <c r="N40" s="55"/>
    </row>
    <row r="41" spans="1:16" x14ac:dyDescent="0.3">
      <c r="N41" s="55"/>
    </row>
    <row r="42" spans="1:16" ht="47.25" customHeight="1" x14ac:dyDescent="0.3">
      <c r="A42" s="681" t="s">
        <v>113</v>
      </c>
      <c r="B42" s="682"/>
      <c r="C42" s="351">
        <v>2005</v>
      </c>
      <c r="D42" s="352">
        <v>2006</v>
      </c>
      <c r="E42" s="348">
        <v>2007</v>
      </c>
      <c r="F42" s="348">
        <v>2008</v>
      </c>
      <c r="G42" s="348">
        <v>2009</v>
      </c>
      <c r="H42" s="348">
        <v>2010</v>
      </c>
      <c r="I42" s="348">
        <v>2011</v>
      </c>
      <c r="J42" s="348">
        <v>2012</v>
      </c>
      <c r="K42" s="60">
        <v>2013</v>
      </c>
      <c r="L42" s="60">
        <v>2014</v>
      </c>
      <c r="M42" s="60">
        <v>2015</v>
      </c>
      <c r="N42" s="60">
        <v>2016</v>
      </c>
      <c r="O42" s="60">
        <v>2017</v>
      </c>
      <c r="P42" s="61">
        <v>2018</v>
      </c>
    </row>
    <row r="43" spans="1:16" x14ac:dyDescent="0.3">
      <c r="A43" s="328"/>
      <c r="B43" s="65"/>
      <c r="C43" s="118">
        <f t="shared" ref="C43:L43" si="4">C39*310</f>
        <v>10085.293224450405</v>
      </c>
      <c r="D43" s="118">
        <f t="shared" si="4"/>
        <v>10674.099817375502</v>
      </c>
      <c r="E43" s="118">
        <f t="shared" si="4"/>
        <v>11262.906410300602</v>
      </c>
      <c r="F43" s="118">
        <f t="shared" si="4"/>
        <v>11851.713003225705</v>
      </c>
      <c r="G43" s="118">
        <f t="shared" si="4"/>
        <v>13774.213261116005</v>
      </c>
      <c r="H43" s="118">
        <f t="shared" si="4"/>
        <v>14426.143232193006</v>
      </c>
      <c r="I43" s="118">
        <f t="shared" si="4"/>
        <v>14240.402469754996</v>
      </c>
      <c r="J43" s="118">
        <f t="shared" si="4"/>
        <v>15325.107559610162</v>
      </c>
      <c r="K43" s="118">
        <f t="shared" si="4"/>
        <v>16409.81264946533</v>
      </c>
      <c r="L43" s="118">
        <f t="shared" si="4"/>
        <v>17494.517739320494</v>
      </c>
      <c r="M43" s="118">
        <f>M39*310</f>
        <v>18579.222829175658</v>
      </c>
      <c r="N43" s="118">
        <f t="shared" ref="N43:P43" si="5">N39*310</f>
        <v>19663.927919030826</v>
      </c>
      <c r="O43" s="118">
        <f t="shared" si="5"/>
        <v>20748.633008885987</v>
      </c>
      <c r="P43" s="119">
        <f t="shared" si="5"/>
        <v>21833.338098741155</v>
      </c>
    </row>
    <row r="44" spans="1:16" x14ac:dyDescent="0.3">
      <c r="E44" s="354"/>
      <c r="G44" s="354"/>
    </row>
    <row r="46" spans="1:16" x14ac:dyDescent="0.3">
      <c r="A46" s="122"/>
      <c r="C46" s="50"/>
      <c r="D46" s="50"/>
    </row>
    <row r="47" spans="1:16" x14ac:dyDescent="0.3">
      <c r="A47" s="122"/>
      <c r="C47" s="124"/>
      <c r="D47" s="124"/>
    </row>
    <row r="48" spans="1:16" x14ac:dyDescent="0.3">
      <c r="A48" s="122"/>
      <c r="C48" s="355"/>
      <c r="D48" s="355"/>
    </row>
  </sheetData>
  <mergeCells count="2">
    <mergeCell ref="A38:B38"/>
    <mergeCell ref="A42:B42"/>
  </mergeCells>
  <pageMargins left="0.25" right="0.25" top="0.75" bottom="0.75" header="0.3" footer="0.3"/>
  <pageSetup paperSize="9" scale="51" fitToHeight="0" orientation="landscape" horizontalDpi="4294967293" verticalDpi="4294967293"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tabColor rgb="FFFFC000"/>
    <pageSetUpPr fitToPage="1"/>
  </sheetPr>
  <dimension ref="A1:Z83"/>
  <sheetViews>
    <sheetView topLeftCell="A73" zoomScale="85" zoomScaleNormal="85" zoomScalePageLayoutView="70" workbookViewId="0">
      <selection activeCell="I27" sqref="I27:P27"/>
    </sheetView>
  </sheetViews>
  <sheetFormatPr defaultColWidth="8.6640625" defaultRowHeight="15.6" x14ac:dyDescent="0.3"/>
  <cols>
    <col min="1" max="1" width="41" style="57" customWidth="1"/>
    <col min="2" max="2" width="20" style="122" customWidth="1"/>
    <col min="3" max="3" width="27" style="122" customWidth="1"/>
    <col min="4" max="4" width="29.6640625" style="122" customWidth="1"/>
    <col min="5" max="5" width="25.6640625" style="122" customWidth="1"/>
    <col min="6" max="12" width="25.6640625" style="57" customWidth="1"/>
    <col min="13" max="13" width="24.6640625" style="57" bestFit="1" customWidth="1"/>
    <col min="14" max="15" width="21.6640625" style="57" customWidth="1"/>
    <col min="16" max="16" width="22" style="57" customWidth="1"/>
    <col min="17" max="17" width="18.6640625" style="57" customWidth="1"/>
    <col min="18" max="18" width="19.33203125" style="57" bestFit="1" customWidth="1"/>
    <col min="19" max="19" width="19.33203125" style="57" customWidth="1"/>
    <col min="20" max="20" width="18" style="57" customWidth="1"/>
    <col min="21" max="21" width="18.5546875" style="57" customWidth="1"/>
    <col min="22" max="22" width="18.88671875" style="57" customWidth="1"/>
    <col min="23" max="23" width="19.5546875" style="57" customWidth="1"/>
    <col min="24" max="194" width="8.6640625" style="57" customWidth="1"/>
    <col min="195" max="195" width="43.44140625" style="57" customWidth="1"/>
    <col min="196" max="202" width="18.6640625" style="57" customWidth="1"/>
    <col min="203" max="203" width="15.44140625" style="57" customWidth="1"/>
    <col min="204" max="204" width="12.33203125" style="57" customWidth="1"/>
    <col min="205" max="205" width="14.33203125" style="57" customWidth="1"/>
    <col min="206" max="206" width="12.33203125" style="57" customWidth="1"/>
    <col min="207" max="207" width="12.6640625" style="57" customWidth="1"/>
    <col min="208" max="209" width="12.44140625" style="57" customWidth="1"/>
    <col min="210" max="210" width="12.33203125" style="57" customWidth="1"/>
    <col min="211" max="216" width="11.44140625" style="57" bestFit="1" customWidth="1"/>
    <col min="217" max="217" width="13.6640625" style="57" bestFit="1" customWidth="1"/>
    <col min="218" max="222" width="11.44140625" style="57" bestFit="1" customWidth="1"/>
    <col min="223" max="223" width="11.6640625" style="57" customWidth="1"/>
    <col min="224" max="224" width="13.44140625" style="57" bestFit="1" customWidth="1"/>
    <col min="225" max="226" width="11.44140625" style="57" bestFit="1" customWidth="1"/>
    <col min="227" max="227" width="13.6640625" style="57" bestFit="1" customWidth="1"/>
    <col min="228" max="233" width="11.44140625" style="57" bestFit="1" customWidth="1"/>
    <col min="234" max="236" width="11.33203125" style="57" bestFit="1" customWidth="1"/>
    <col min="237" max="237" width="13.6640625" style="57" bestFit="1" customWidth="1"/>
    <col min="238" max="242" width="11.33203125" style="57" bestFit="1" customWidth="1"/>
    <col min="243" max="243" width="13.44140625" style="57" customWidth="1"/>
    <col min="244" max="244" width="11.33203125" style="57" bestFit="1" customWidth="1"/>
    <col min="245" max="245" width="15.33203125" style="57" customWidth="1"/>
    <col min="246" max="246" width="13.33203125" style="57" customWidth="1"/>
    <col min="247" max="247" width="15.6640625" style="57" customWidth="1"/>
    <col min="248" max="248" width="14.6640625" style="57" customWidth="1"/>
    <col min="249" max="249" width="19.33203125" style="57" customWidth="1"/>
    <col min="250" max="250" width="14" style="57" customWidth="1"/>
    <col min="251" max="251" width="15.6640625" style="57" customWidth="1"/>
    <col min="252" max="252" width="17" style="57" customWidth="1"/>
    <col min="253" max="253" width="16.33203125" style="57" customWidth="1"/>
    <col min="254" max="254" width="17.33203125" style="57" customWidth="1"/>
    <col min="255" max="16384" width="8.6640625" style="57"/>
  </cols>
  <sheetData>
    <row r="1" spans="1:22" x14ac:dyDescent="0.3">
      <c r="A1" s="55"/>
      <c r="B1" s="56"/>
      <c r="C1" s="56"/>
      <c r="D1" s="56"/>
      <c r="E1" s="56"/>
      <c r="F1" s="55"/>
      <c r="G1" s="55"/>
      <c r="H1" s="55"/>
      <c r="I1" s="55"/>
      <c r="J1" s="55"/>
      <c r="K1" s="55"/>
    </row>
    <row r="2" spans="1:22" s="63" customFormat="1" ht="16.2" x14ac:dyDescent="0.35">
      <c r="A2" s="58" t="s">
        <v>198</v>
      </c>
      <c r="B2" s="59" t="s">
        <v>168</v>
      </c>
      <c r="C2" s="60">
        <v>2005</v>
      </c>
      <c r="D2" s="60">
        <v>2006</v>
      </c>
      <c r="E2" s="60">
        <v>2007</v>
      </c>
      <c r="F2" s="60">
        <v>2008</v>
      </c>
      <c r="G2" s="60">
        <v>2009</v>
      </c>
      <c r="H2" s="60">
        <v>2010</v>
      </c>
      <c r="I2" s="60">
        <v>2011</v>
      </c>
      <c r="J2" s="60">
        <v>2012</v>
      </c>
      <c r="K2" s="60">
        <v>2013</v>
      </c>
      <c r="L2" s="60">
        <v>2014</v>
      </c>
      <c r="M2" s="60">
        <v>2015</v>
      </c>
      <c r="N2" s="60">
        <v>2016</v>
      </c>
      <c r="O2" s="60">
        <v>2017</v>
      </c>
      <c r="P2" s="61">
        <v>2018</v>
      </c>
      <c r="Q2" s="62"/>
      <c r="R2" s="62"/>
      <c r="S2" s="62"/>
    </row>
    <row r="3" spans="1:22" s="66" customFormat="1" ht="16.2" x14ac:dyDescent="0.35">
      <c r="A3" s="64"/>
      <c r="B3" s="65"/>
      <c r="C3" s="309">
        <f>'State population'!G37</f>
        <v>179643689</v>
      </c>
      <c r="D3" s="309">
        <f>'State population'!H37</f>
        <v>183005131</v>
      </c>
      <c r="E3" s="309">
        <f>'State population'!I37</f>
        <v>186366573</v>
      </c>
      <c r="F3" s="309">
        <f>'State population'!J37</f>
        <v>189728015</v>
      </c>
      <c r="G3" s="309">
        <f>'State population'!K37</f>
        <v>193089457</v>
      </c>
      <c r="H3" s="309">
        <f>'State population'!L37</f>
        <v>196450899</v>
      </c>
      <c r="I3" s="309">
        <f>'State population'!M37</f>
        <v>199812341</v>
      </c>
      <c r="J3" s="309">
        <f>'State population'!N37</f>
        <v>203853652.65488961</v>
      </c>
      <c r="K3" s="309">
        <f>'State population'!O37</f>
        <v>207894964.30977923</v>
      </c>
      <c r="L3" s="309">
        <f>'State population'!P37</f>
        <v>211936275.96466884</v>
      </c>
      <c r="M3" s="309">
        <f>'State population'!Q37</f>
        <v>215977587.61955845</v>
      </c>
      <c r="N3" s="309">
        <f>'State population'!R37</f>
        <v>220100636.96797693</v>
      </c>
      <c r="O3" s="309">
        <f>'State population'!S37</f>
        <v>224305424.00992429</v>
      </c>
      <c r="P3" s="309">
        <f>'State population'!T37</f>
        <v>228591948.74540055</v>
      </c>
      <c r="Q3" s="487"/>
      <c r="R3" s="62"/>
      <c r="S3" s="62"/>
    </row>
    <row r="4" spans="1:22" s="66" customFormat="1" ht="16.2" x14ac:dyDescent="0.35">
      <c r="A4" s="68"/>
      <c r="B4" s="69"/>
      <c r="C4" s="311"/>
      <c r="E4" s="67"/>
      <c r="F4" s="67"/>
      <c r="G4" s="67"/>
      <c r="H4" s="136"/>
      <c r="I4" s="67"/>
      <c r="J4" s="67"/>
      <c r="K4" s="67"/>
      <c r="L4" s="67"/>
      <c r="M4" s="67"/>
      <c r="N4" s="62"/>
      <c r="O4" s="62"/>
      <c r="P4" s="62"/>
      <c r="Q4" s="62"/>
      <c r="R4" s="62"/>
      <c r="S4" s="62"/>
    </row>
    <row r="5" spans="1:22" s="66" customFormat="1" ht="16.2" x14ac:dyDescent="0.35">
      <c r="A5" s="68"/>
      <c r="B5" s="69"/>
      <c r="C5" s="135"/>
      <c r="E5" s="70"/>
      <c r="F5" s="70"/>
      <c r="G5" s="71"/>
      <c r="H5" s="71"/>
      <c r="I5" s="72"/>
      <c r="J5" s="70"/>
      <c r="N5" s="62"/>
      <c r="O5" s="62"/>
      <c r="P5" s="62"/>
      <c r="Q5" s="62"/>
      <c r="R5" s="62"/>
      <c r="S5" s="62"/>
      <c r="V5" s="73"/>
    </row>
    <row r="6" spans="1:22" s="66" customFormat="1" ht="16.2" x14ac:dyDescent="0.35">
      <c r="A6" s="58" t="s">
        <v>19</v>
      </c>
      <c r="B6" s="59" t="s">
        <v>1</v>
      </c>
      <c r="C6" s="60">
        <v>2005</v>
      </c>
      <c r="D6" s="60">
        <v>2006</v>
      </c>
      <c r="E6" s="60">
        <v>2007</v>
      </c>
      <c r="F6" s="60">
        <v>2008</v>
      </c>
      <c r="G6" s="60">
        <v>2009</v>
      </c>
      <c r="H6" s="60">
        <v>2010</v>
      </c>
      <c r="I6" s="60">
        <v>2011</v>
      </c>
      <c r="J6" s="60">
        <v>2012</v>
      </c>
      <c r="K6" s="60">
        <v>2013</v>
      </c>
      <c r="L6" s="60">
        <v>2014</v>
      </c>
      <c r="M6" s="60">
        <v>2015</v>
      </c>
      <c r="N6" s="60">
        <v>2016</v>
      </c>
      <c r="O6" s="60">
        <v>2017</v>
      </c>
      <c r="P6" s="61">
        <v>2018</v>
      </c>
      <c r="Q6" s="62"/>
      <c r="R6" s="62"/>
      <c r="S6" s="62"/>
    </row>
    <row r="7" spans="1:22" s="48" customFormat="1" x14ac:dyDescent="0.3">
      <c r="A7" s="312"/>
      <c r="B7" s="313"/>
      <c r="C7" s="313">
        <f>BOD!$B$39</f>
        <v>39</v>
      </c>
      <c r="D7" s="313">
        <f>BOD!$B$39</f>
        <v>39</v>
      </c>
      <c r="E7" s="313">
        <f>BOD!$B$39</f>
        <v>39</v>
      </c>
      <c r="F7" s="313">
        <f>BOD!$B$39</f>
        <v>39</v>
      </c>
      <c r="G7" s="313">
        <f>BOD!$B$39</f>
        <v>39</v>
      </c>
      <c r="H7" s="313">
        <f>BOD!$B$39</f>
        <v>39</v>
      </c>
      <c r="I7" s="313">
        <f>BOD!$B$39</f>
        <v>39</v>
      </c>
      <c r="J7" s="313">
        <f>BOD!$B$39</f>
        <v>39</v>
      </c>
      <c r="K7" s="313">
        <f>BOD!$B$39</f>
        <v>39</v>
      </c>
      <c r="L7" s="313">
        <f>BOD!$B$39</f>
        <v>39</v>
      </c>
      <c r="M7" s="313">
        <f>BOD!$B$39</f>
        <v>39</v>
      </c>
      <c r="N7" s="313">
        <f>BOD!$B$39</f>
        <v>39</v>
      </c>
      <c r="O7" s="313">
        <f>BOD!$B$39</f>
        <v>39</v>
      </c>
      <c r="P7" s="313">
        <f>BOD!$B$39</f>
        <v>39</v>
      </c>
      <c r="Q7" s="488"/>
    </row>
    <row r="8" spans="1:22" s="66" customFormat="1" ht="16.2" x14ac:dyDescent="0.35">
      <c r="A8" s="68"/>
      <c r="B8" s="69"/>
      <c r="C8" s="69"/>
      <c r="D8" s="69"/>
      <c r="E8" s="75"/>
      <c r="F8" s="75"/>
      <c r="G8" s="75"/>
      <c r="H8" s="75"/>
      <c r="I8" s="75"/>
      <c r="J8" s="75"/>
      <c r="N8" s="62"/>
      <c r="O8" s="62"/>
      <c r="P8" s="62"/>
      <c r="Q8" s="62"/>
      <c r="R8" s="62"/>
      <c r="S8" s="62"/>
    </row>
    <row r="9" spans="1:22" s="66" customFormat="1" ht="16.2" x14ac:dyDescent="0.35">
      <c r="A9" s="68"/>
      <c r="B9" s="76"/>
      <c r="C9" s="76"/>
      <c r="D9" s="76"/>
      <c r="E9" s="70"/>
      <c r="F9" s="70"/>
      <c r="G9" s="70"/>
      <c r="H9" s="70"/>
      <c r="I9" s="70"/>
      <c r="J9" s="70"/>
      <c r="N9" s="62"/>
      <c r="O9" s="62"/>
      <c r="P9" s="62"/>
      <c r="Q9" s="62"/>
      <c r="R9" s="62"/>
      <c r="S9" s="62"/>
    </row>
    <row r="10" spans="1:22" s="63" customFormat="1" ht="30" customHeight="1" x14ac:dyDescent="0.35">
      <c r="A10" s="505" t="s">
        <v>54</v>
      </c>
      <c r="B10" s="59" t="s">
        <v>56</v>
      </c>
      <c r="C10" s="60">
        <v>2005</v>
      </c>
      <c r="D10" s="60">
        <v>2006</v>
      </c>
      <c r="E10" s="60">
        <v>2007</v>
      </c>
      <c r="F10" s="60">
        <v>2008</v>
      </c>
      <c r="G10" s="60">
        <v>2009</v>
      </c>
      <c r="H10" s="60">
        <v>2010</v>
      </c>
      <c r="I10" s="60">
        <v>2011</v>
      </c>
      <c r="J10" s="60">
        <v>2012</v>
      </c>
      <c r="K10" s="60">
        <v>2013</v>
      </c>
      <c r="L10" s="60">
        <v>2014</v>
      </c>
      <c r="M10" s="60">
        <v>2015</v>
      </c>
      <c r="N10" s="60">
        <v>2016</v>
      </c>
      <c r="O10" s="60">
        <v>2017</v>
      </c>
      <c r="P10" s="61">
        <v>2018</v>
      </c>
      <c r="Q10" s="62"/>
      <c r="R10" s="62"/>
      <c r="S10" s="62"/>
    </row>
    <row r="11" spans="1:22" ht="15.75" customHeight="1" x14ac:dyDescent="0.35">
      <c r="A11" s="77"/>
      <c r="B11" s="78"/>
      <c r="C11" s="42">
        <f>C3*C7*0.001*365</f>
        <v>2557227912.915</v>
      </c>
      <c r="D11" s="42">
        <f>D3*D7*0.001*365</f>
        <v>2605078039.7849998</v>
      </c>
      <c r="E11" s="42">
        <f>E3*E7*0.001*365</f>
        <v>2652928166.6550002</v>
      </c>
      <c r="F11" s="42">
        <f>F3*F7*0.001*365</f>
        <v>2700778293.5250001</v>
      </c>
      <c r="G11" s="42">
        <f t="shared" ref="G11:L11" si="0">G3*G7*0.001*365</f>
        <v>2748628420.395</v>
      </c>
      <c r="H11" s="42">
        <f t="shared" si="0"/>
        <v>2796478547.2649999</v>
      </c>
      <c r="I11" s="42">
        <f t="shared" si="0"/>
        <v>2844328674.1350002</v>
      </c>
      <c r="J11" s="42">
        <f t="shared" si="0"/>
        <v>2901856745.5423536</v>
      </c>
      <c r="K11" s="42">
        <f t="shared" si="0"/>
        <v>2959384816.949707</v>
      </c>
      <c r="L11" s="42">
        <f t="shared" si="0"/>
        <v>3016912888.3570609</v>
      </c>
      <c r="M11" s="42">
        <f>M3*M7*0.001*365</f>
        <v>3074440959.7644148</v>
      </c>
      <c r="N11" s="42">
        <f t="shared" ref="N11:O11" si="1">N3*N7*0.001*365</f>
        <v>3133132567.2391515</v>
      </c>
      <c r="O11" s="42">
        <f t="shared" si="1"/>
        <v>3192987710.7812719</v>
      </c>
      <c r="P11" s="79">
        <f>P3*P7*0.001*365</f>
        <v>3254006390.3907771</v>
      </c>
      <c r="Q11" s="62"/>
      <c r="R11" s="62"/>
      <c r="S11" s="62"/>
    </row>
    <row r="12" spans="1:22" ht="15.75" customHeight="1" x14ac:dyDescent="0.35">
      <c r="A12" s="80"/>
      <c r="B12" s="76"/>
      <c r="C12" s="76"/>
      <c r="D12" s="76"/>
      <c r="E12" s="75"/>
      <c r="F12" s="75"/>
      <c r="G12" s="75"/>
      <c r="H12" s="75"/>
      <c r="I12" s="75"/>
      <c r="J12" s="75"/>
      <c r="N12" s="62"/>
      <c r="O12" s="62"/>
      <c r="P12" s="62"/>
      <c r="Q12" s="62"/>
      <c r="R12" s="62"/>
      <c r="S12" s="62"/>
    </row>
    <row r="13" spans="1:22" ht="16.2" x14ac:dyDescent="0.35">
      <c r="A13" s="80"/>
      <c r="B13" s="76"/>
      <c r="C13" s="76"/>
      <c r="D13" s="76"/>
      <c r="E13" s="75"/>
      <c r="F13" s="81"/>
      <c r="G13" s="81"/>
      <c r="H13" s="81"/>
      <c r="I13" s="81"/>
      <c r="J13" s="81"/>
      <c r="N13" s="62"/>
      <c r="O13" s="62"/>
      <c r="P13" s="62"/>
      <c r="Q13" s="62"/>
      <c r="R13" s="62"/>
      <c r="S13" s="62"/>
    </row>
    <row r="14" spans="1:22" ht="18" customHeight="1" x14ac:dyDescent="0.3">
      <c r="A14" s="58" t="s">
        <v>100</v>
      </c>
      <c r="B14" s="59" t="s">
        <v>168</v>
      </c>
      <c r="C14" s="60">
        <v>2005</v>
      </c>
      <c r="D14" s="60">
        <v>2006</v>
      </c>
      <c r="E14" s="60">
        <v>2007</v>
      </c>
      <c r="F14" s="60">
        <v>2008</v>
      </c>
      <c r="G14" s="60">
        <v>2009</v>
      </c>
      <c r="H14" s="60">
        <v>2010</v>
      </c>
      <c r="I14" s="60">
        <v>2011</v>
      </c>
      <c r="J14" s="60">
        <v>2012</v>
      </c>
      <c r="K14" s="60">
        <v>2013</v>
      </c>
      <c r="L14" s="60">
        <v>2014</v>
      </c>
      <c r="M14" s="60">
        <v>2015</v>
      </c>
      <c r="N14" s="60">
        <v>2016</v>
      </c>
      <c r="O14" s="60">
        <v>2017</v>
      </c>
      <c r="P14" s="61">
        <v>2018</v>
      </c>
    </row>
    <row r="15" spans="1:22" ht="15.75" customHeight="1" x14ac:dyDescent="0.3">
      <c r="A15" s="77"/>
      <c r="B15" s="78"/>
      <c r="C15" s="41">
        <v>1.25</v>
      </c>
      <c r="D15" s="41">
        <v>1.25</v>
      </c>
      <c r="E15" s="42">
        <v>1.25</v>
      </c>
      <c r="F15" s="42">
        <v>1.25</v>
      </c>
      <c r="G15" s="42">
        <v>1.25</v>
      </c>
      <c r="H15" s="42">
        <v>1.25</v>
      </c>
      <c r="I15" s="42">
        <v>1.25</v>
      </c>
      <c r="J15" s="42">
        <v>1.25</v>
      </c>
      <c r="K15" s="43">
        <v>1.25</v>
      </c>
      <c r="L15" s="43">
        <v>1.25</v>
      </c>
      <c r="M15" s="43">
        <v>1.25</v>
      </c>
      <c r="N15" s="43">
        <v>1.25</v>
      </c>
      <c r="O15" s="43">
        <v>1.25</v>
      </c>
      <c r="P15" s="44">
        <v>1.25</v>
      </c>
    </row>
    <row r="16" spans="1:22" ht="15.75" customHeight="1" x14ac:dyDescent="0.3">
      <c r="A16" s="80"/>
      <c r="B16" s="76"/>
      <c r="C16" s="76"/>
      <c r="D16" s="76"/>
      <c r="E16" s="75"/>
      <c r="F16" s="75"/>
      <c r="G16" s="75"/>
      <c r="H16" s="75"/>
      <c r="I16" s="75"/>
      <c r="J16" s="75"/>
    </row>
    <row r="17" spans="1:19" x14ac:dyDescent="0.3">
      <c r="A17" s="80"/>
      <c r="B17" s="76"/>
      <c r="C17" s="76"/>
      <c r="D17" s="76"/>
      <c r="E17" s="82"/>
      <c r="F17" s="82"/>
      <c r="G17" s="82"/>
      <c r="H17" s="82"/>
      <c r="I17" s="82"/>
      <c r="J17" s="82"/>
    </row>
    <row r="18" spans="1:19" s="63" customFormat="1" ht="18" x14ac:dyDescent="0.3">
      <c r="A18" s="58" t="s">
        <v>101</v>
      </c>
      <c r="B18" s="59" t="s">
        <v>168</v>
      </c>
      <c r="C18" s="60">
        <v>2005</v>
      </c>
      <c r="D18" s="60">
        <v>2006</v>
      </c>
      <c r="E18" s="60">
        <v>2007</v>
      </c>
      <c r="F18" s="60">
        <v>2008</v>
      </c>
      <c r="G18" s="60">
        <v>2009</v>
      </c>
      <c r="H18" s="60">
        <v>2010</v>
      </c>
      <c r="I18" s="60">
        <v>2011</v>
      </c>
      <c r="J18" s="60">
        <v>2012</v>
      </c>
      <c r="K18" s="60">
        <v>2013</v>
      </c>
      <c r="L18" s="60">
        <v>2014</v>
      </c>
      <c r="M18" s="60">
        <v>2015</v>
      </c>
      <c r="N18" s="60">
        <v>2016</v>
      </c>
      <c r="O18" s="60">
        <v>2017</v>
      </c>
      <c r="P18" s="61">
        <v>2018</v>
      </c>
    </row>
    <row r="19" spans="1:19" x14ac:dyDescent="0.3">
      <c r="A19" s="77"/>
      <c r="B19" s="78"/>
      <c r="C19" s="74">
        <v>1</v>
      </c>
      <c r="D19" s="74">
        <v>1</v>
      </c>
      <c r="E19" s="42">
        <v>1</v>
      </c>
      <c r="F19" s="42">
        <v>1</v>
      </c>
      <c r="G19" s="42">
        <v>1</v>
      </c>
      <c r="H19" s="42">
        <v>1</v>
      </c>
      <c r="I19" s="42">
        <v>1</v>
      </c>
      <c r="J19" s="42">
        <v>1</v>
      </c>
      <c r="K19" s="145">
        <v>1</v>
      </c>
      <c r="L19" s="145">
        <v>1</v>
      </c>
      <c r="M19" s="145">
        <v>1</v>
      </c>
      <c r="N19" s="145">
        <v>1</v>
      </c>
      <c r="O19" s="145">
        <v>1</v>
      </c>
      <c r="P19" s="146">
        <v>1</v>
      </c>
    </row>
    <row r="20" spans="1:19" x14ac:dyDescent="0.3">
      <c r="A20" s="80"/>
      <c r="B20" s="76"/>
      <c r="C20" s="76"/>
      <c r="D20" s="76"/>
      <c r="E20" s="75"/>
      <c r="F20" s="75"/>
      <c r="G20" s="75"/>
      <c r="H20" s="75"/>
      <c r="I20" s="75"/>
      <c r="J20" s="75"/>
    </row>
    <row r="21" spans="1:19" x14ac:dyDescent="0.3">
      <c r="A21" s="80"/>
      <c r="B21" s="76"/>
      <c r="C21" s="76"/>
      <c r="D21" s="76"/>
      <c r="E21" s="82"/>
      <c r="F21" s="82"/>
      <c r="G21" s="82"/>
      <c r="H21" s="82"/>
      <c r="I21" s="82"/>
      <c r="J21" s="82"/>
    </row>
    <row r="22" spans="1:19" ht="18" x14ac:dyDescent="0.3">
      <c r="A22" s="505" t="s">
        <v>188</v>
      </c>
      <c r="B22" s="59" t="s">
        <v>56</v>
      </c>
      <c r="C22" s="60">
        <v>2005</v>
      </c>
      <c r="D22" s="60">
        <v>2006</v>
      </c>
      <c r="E22" s="60">
        <v>2007</v>
      </c>
      <c r="F22" s="60">
        <v>2008</v>
      </c>
      <c r="G22" s="60">
        <v>2009</v>
      </c>
      <c r="H22" s="60">
        <v>2010</v>
      </c>
      <c r="I22" s="60">
        <v>2011</v>
      </c>
      <c r="J22" s="60">
        <v>2012</v>
      </c>
      <c r="K22" s="60">
        <v>2013</v>
      </c>
      <c r="L22" s="60">
        <v>2014</v>
      </c>
      <c r="M22" s="60">
        <v>2015</v>
      </c>
      <c r="N22" s="60">
        <v>2016</v>
      </c>
      <c r="O22" s="60">
        <v>2017</v>
      </c>
      <c r="P22" s="61">
        <v>2018</v>
      </c>
      <c r="Q22" s="63"/>
      <c r="R22" s="63"/>
      <c r="S22" s="63"/>
    </row>
    <row r="23" spans="1:19" s="49" customFormat="1" x14ac:dyDescent="0.3">
      <c r="A23" s="83"/>
      <c r="B23" s="84"/>
      <c r="C23" s="315">
        <f>C11*'Urban_degree of utilization'!$Y$42*C15</f>
        <v>374971761.32380569</v>
      </c>
      <c r="D23" s="315">
        <f>D11*'Urban_degree of utilization'!$Y$42*D15</f>
        <v>381988127.07728237</v>
      </c>
      <c r="E23" s="315">
        <f>E11*'Urban_degree of utilization'!$Y$42*E15</f>
        <v>389004492.83075905</v>
      </c>
      <c r="F23" s="315">
        <f>F11*'Urban_degree of utilization'!$Y$42*F15</f>
        <v>396020858.58423579</v>
      </c>
      <c r="G23" s="315">
        <f>G11*'Urban_degree of utilization'!$Y$42*G15</f>
        <v>403037224.33771247</v>
      </c>
      <c r="H23" s="315">
        <f>H11*'Urban_degree of utilization'!$Y$42*H15</f>
        <v>410053590.09118909</v>
      </c>
      <c r="I23" s="315">
        <f>I11*'Urban_degree of utilization'!$P$42*I15</f>
        <v>1006181268.4752562</v>
      </c>
      <c r="J23" s="315">
        <f>J11*'Urban_degree of utilization'!$P$42*J15</f>
        <v>1026531823.7356076</v>
      </c>
      <c r="K23" s="315">
        <f>K11*'Urban_degree of utilization'!$P$42*K15</f>
        <v>1046882378.9959587</v>
      </c>
      <c r="L23" s="315">
        <f>L11*'Urban_degree of utilization'!$P$42*L15</f>
        <v>1067232934.2563102</v>
      </c>
      <c r="M23" s="315">
        <f>M11*'Urban_degree of utilization'!$P$42*M15</f>
        <v>1087583489.5166616</v>
      </c>
      <c r="N23" s="315">
        <f>N11*'Urban_degree of utilization'!$P$42*N15</f>
        <v>1108345645.6608496</v>
      </c>
      <c r="O23" s="315">
        <f>O11*'Urban_degree of utilization'!$P$42*O15</f>
        <v>1129519402.688875</v>
      </c>
      <c r="P23" s="315">
        <f>P11*'Urban_degree of utilization'!$P$42*P15</f>
        <v>1151104760.6007373</v>
      </c>
      <c r="Q23" s="489"/>
      <c r="R23" s="63"/>
      <c r="S23" s="63"/>
    </row>
    <row r="24" spans="1:19" s="49" customFormat="1" x14ac:dyDescent="0.3">
      <c r="A24" s="46"/>
      <c r="B24" s="85"/>
      <c r="C24" s="317"/>
      <c r="D24" s="85"/>
      <c r="E24" s="86"/>
      <c r="F24" s="86"/>
      <c r="G24" s="86"/>
      <c r="H24" s="86"/>
      <c r="I24" s="86"/>
      <c r="J24" s="86"/>
      <c r="N24" s="63"/>
      <c r="O24" s="63"/>
      <c r="P24" s="63"/>
      <c r="Q24" s="63"/>
      <c r="R24" s="63"/>
      <c r="S24" s="63"/>
    </row>
    <row r="25" spans="1:19" s="49" customFormat="1" x14ac:dyDescent="0.3">
      <c r="A25" s="46"/>
      <c r="B25" s="85"/>
      <c r="C25" s="85"/>
      <c r="D25" s="85"/>
      <c r="E25" s="87"/>
      <c r="F25" s="87"/>
      <c r="G25" s="87"/>
      <c r="H25" s="87"/>
      <c r="I25" s="87"/>
      <c r="J25" s="87"/>
      <c r="N25" s="63"/>
      <c r="O25" s="63"/>
      <c r="P25" s="63"/>
      <c r="Q25" s="63"/>
      <c r="R25" s="63"/>
      <c r="S25" s="63"/>
    </row>
    <row r="26" spans="1:19" ht="18" x14ac:dyDescent="0.3">
      <c r="A26" s="505" t="s">
        <v>189</v>
      </c>
      <c r="B26" s="59" t="s">
        <v>56</v>
      </c>
      <c r="C26" s="60">
        <v>2005</v>
      </c>
      <c r="D26" s="60">
        <v>2006</v>
      </c>
      <c r="E26" s="60">
        <v>2007</v>
      </c>
      <c r="F26" s="60">
        <v>2008</v>
      </c>
      <c r="G26" s="60">
        <v>2009</v>
      </c>
      <c r="H26" s="60">
        <v>2010</v>
      </c>
      <c r="I26" s="60">
        <v>2011</v>
      </c>
      <c r="J26" s="60">
        <v>2012</v>
      </c>
      <c r="K26" s="60">
        <v>2013</v>
      </c>
      <c r="L26" s="60">
        <v>2014</v>
      </c>
      <c r="M26" s="60">
        <v>2015</v>
      </c>
      <c r="N26" s="60">
        <v>2016</v>
      </c>
      <c r="O26" s="60">
        <v>2017</v>
      </c>
      <c r="P26" s="61">
        <v>2018</v>
      </c>
      <c r="Q26" s="63"/>
      <c r="R26" s="63"/>
      <c r="S26" s="63"/>
    </row>
    <row r="27" spans="1:19" s="49" customFormat="1" x14ac:dyDescent="0.3">
      <c r="A27" s="88"/>
      <c r="B27" s="84"/>
      <c r="C27" s="315">
        <f>C11*C19*(1-'Urban_degree of utilization'!$Y$42)</f>
        <v>2257250503.8559551</v>
      </c>
      <c r="D27" s="315">
        <f>D11*D19*(1-'Urban_degree of utilization'!$Y$42)</f>
        <v>2299487538.1231737</v>
      </c>
      <c r="E27" s="315">
        <f>E11*E19*(1-'Urban_degree of utilization'!$Y$42)</f>
        <v>2341724572.3903928</v>
      </c>
      <c r="F27" s="315">
        <f>F11*F19*(1-'Urban_degree of utilization'!$Y$42)</f>
        <v>2383961606.6576114</v>
      </c>
      <c r="G27" s="315">
        <f>G11*G19*(1-'Urban_degree of utilization'!$Y$42)</f>
        <v>2426198640.92483</v>
      </c>
      <c r="H27" s="315">
        <f>H11*H19*(1-'Urban_degree of utilization'!$Y$42)</f>
        <v>2468435675.1920485</v>
      </c>
      <c r="I27" s="315">
        <f>I11*I19*(1-'Urban_degree of utilization'!$P$42)</f>
        <v>2039383659.3547955</v>
      </c>
      <c r="J27" s="315">
        <f>J11*J19*(1-'Urban_degree of utilization'!$P$42)</f>
        <v>2080631286.5538678</v>
      </c>
      <c r="K27" s="315">
        <f>K11*K19*(1-'Urban_degree of utilization'!$P$42)</f>
        <v>2121878913.7529402</v>
      </c>
      <c r="L27" s="315">
        <f>L11*L19*(1-'Urban_degree of utilization'!$P$42)</f>
        <v>2163126540.952013</v>
      </c>
      <c r="M27" s="315">
        <f>M11*M19*(1-'Urban_degree of utilization'!$P$42)</f>
        <v>2204374168.1510859</v>
      </c>
      <c r="N27" s="315">
        <f>N11*N19*(1-'Urban_degree of utilization'!$P$42)</f>
        <v>2246456050.7104716</v>
      </c>
      <c r="O27" s="315">
        <f>O11*O19*(1-'Urban_degree of utilization'!$P$42)</f>
        <v>2289372188.6301723</v>
      </c>
      <c r="P27" s="315">
        <f>P11*P19*(1-'Urban_degree of utilization'!$P$42)</f>
        <v>2333122581.9101872</v>
      </c>
      <c r="Q27" s="489"/>
      <c r="R27" s="63"/>
      <c r="S27" s="63"/>
    </row>
    <row r="28" spans="1:19" s="49" customFormat="1" x14ac:dyDescent="0.3">
      <c r="A28" s="89"/>
      <c r="B28" s="90"/>
      <c r="C28" s="317"/>
      <c r="D28" s="90"/>
      <c r="E28" s="86"/>
      <c r="F28" s="86"/>
      <c r="G28" s="86"/>
      <c r="H28" s="86"/>
      <c r="I28" s="86"/>
      <c r="J28" s="86"/>
      <c r="N28" s="63"/>
      <c r="O28" s="63"/>
      <c r="P28" s="63"/>
      <c r="Q28" s="63"/>
      <c r="R28" s="63"/>
      <c r="S28" s="63"/>
    </row>
    <row r="29" spans="1:19" s="49" customFormat="1" x14ac:dyDescent="0.3">
      <c r="A29" s="89"/>
      <c r="B29" s="90"/>
      <c r="C29" s="90"/>
      <c r="D29" s="90"/>
      <c r="E29" s="51"/>
      <c r="F29" s="51"/>
      <c r="G29" s="51"/>
      <c r="H29" s="51"/>
      <c r="I29" s="51"/>
      <c r="J29" s="51"/>
      <c r="O29" s="137"/>
    </row>
    <row r="30" spans="1:19" s="49" customFormat="1" ht="15.75" customHeight="1" x14ac:dyDescent="0.3">
      <c r="A30" s="505" t="s">
        <v>102</v>
      </c>
      <c r="B30" s="506"/>
      <c r="C30" s="89"/>
      <c r="D30" s="89"/>
      <c r="E30" s="91"/>
      <c r="F30" s="91"/>
      <c r="G30" s="91"/>
      <c r="H30" s="91"/>
      <c r="I30" s="91"/>
      <c r="J30" s="91"/>
      <c r="L30" s="63"/>
      <c r="M30" s="63"/>
      <c r="N30" s="63"/>
      <c r="O30" s="63"/>
      <c r="P30" s="63"/>
      <c r="Q30" s="63"/>
      <c r="R30" s="63"/>
      <c r="S30" s="63"/>
    </row>
    <row r="31" spans="1:19" s="49" customFormat="1" ht="15.75" customHeight="1" x14ac:dyDescent="0.3">
      <c r="A31" s="92">
        <v>0.6</v>
      </c>
      <c r="B31" s="93" t="s">
        <v>12</v>
      </c>
      <c r="C31" s="50"/>
      <c r="D31" s="50"/>
      <c r="E31" s="51"/>
      <c r="F31" s="48"/>
      <c r="G31" s="48"/>
      <c r="H31" s="48"/>
      <c r="I31" s="48"/>
      <c r="J31" s="48"/>
      <c r="L31" s="63"/>
      <c r="M31" s="63"/>
      <c r="N31" s="63"/>
      <c r="O31" s="63"/>
      <c r="P31" s="63"/>
      <c r="Q31" s="63"/>
      <c r="R31" s="63"/>
      <c r="S31" s="63"/>
    </row>
    <row r="32" spans="1:19" s="49" customFormat="1" ht="15.75" customHeight="1" x14ac:dyDescent="0.3">
      <c r="A32" s="89"/>
      <c r="B32" s="89"/>
      <c r="C32" s="89"/>
      <c r="D32" s="89"/>
      <c r="E32" s="51"/>
      <c r="F32" s="51"/>
      <c r="G32" s="51"/>
      <c r="H32" s="51"/>
      <c r="I32" s="51"/>
      <c r="J32" s="51"/>
      <c r="L32" s="63"/>
      <c r="M32" s="63"/>
      <c r="N32" s="63"/>
      <c r="O32" s="63"/>
      <c r="P32" s="63"/>
      <c r="Q32" s="63"/>
      <c r="R32" s="63"/>
      <c r="S32" s="63"/>
    </row>
    <row r="33" spans="1:26" s="49" customFormat="1" ht="29.25" customHeight="1" x14ac:dyDescent="0.3">
      <c r="A33" s="671" t="s">
        <v>18</v>
      </c>
      <c r="B33" s="672"/>
      <c r="C33" s="89"/>
      <c r="D33" s="89"/>
      <c r="E33" s="51"/>
      <c r="F33" s="51"/>
      <c r="G33" s="51"/>
      <c r="H33" s="51"/>
      <c r="I33" s="51"/>
      <c r="J33" s="51"/>
      <c r="L33" s="63"/>
      <c r="M33" s="63"/>
      <c r="N33" s="63"/>
      <c r="O33" s="63"/>
      <c r="P33" s="63"/>
      <c r="Q33" s="63"/>
      <c r="R33" s="63"/>
      <c r="S33" s="63"/>
    </row>
    <row r="34" spans="1:26" s="49" customFormat="1" x14ac:dyDescent="0.3">
      <c r="A34" s="94">
        <v>0</v>
      </c>
      <c r="B34" s="95" t="s">
        <v>17</v>
      </c>
      <c r="C34" s="90"/>
      <c r="D34" s="96"/>
      <c r="E34" s="51"/>
      <c r="F34" s="51"/>
      <c r="G34" s="51"/>
      <c r="H34" s="51"/>
      <c r="I34" s="51"/>
      <c r="J34" s="51"/>
      <c r="L34" s="63"/>
      <c r="M34" s="63"/>
      <c r="N34" s="63"/>
      <c r="O34" s="63"/>
      <c r="P34" s="63"/>
      <c r="Q34" s="63"/>
      <c r="R34" s="63"/>
      <c r="S34" s="63"/>
    </row>
    <row r="35" spans="1:26" s="49" customFormat="1" ht="16.2" thickBot="1" x14ac:dyDescent="0.35">
      <c r="A35" s="97"/>
      <c r="B35" s="89"/>
      <c r="C35" s="89"/>
      <c r="D35" s="89"/>
      <c r="E35" s="51"/>
      <c r="F35" s="51"/>
      <c r="G35" s="51"/>
      <c r="H35" s="51"/>
      <c r="I35" s="51"/>
      <c r="J35" s="51"/>
    </row>
    <row r="36" spans="1:26" s="49" customFormat="1" x14ac:dyDescent="0.3">
      <c r="A36" s="515" t="s">
        <v>10</v>
      </c>
      <c r="B36" s="99"/>
      <c r="C36" s="90"/>
      <c r="D36" s="90"/>
      <c r="E36" s="51"/>
      <c r="F36" s="51"/>
      <c r="G36" s="51"/>
      <c r="H36" s="51"/>
      <c r="I36" s="51"/>
      <c r="J36" s="51"/>
    </row>
    <row r="37" spans="1:26" s="49" customFormat="1" x14ac:dyDescent="0.3">
      <c r="A37" s="100" t="s">
        <v>2</v>
      </c>
      <c r="B37" s="101" t="s">
        <v>11</v>
      </c>
      <c r="C37" s="89"/>
      <c r="D37" s="89"/>
      <c r="E37" s="51"/>
      <c r="F37" s="51"/>
      <c r="G37" s="51"/>
      <c r="H37" s="51"/>
      <c r="I37" s="51"/>
      <c r="J37" s="51"/>
    </row>
    <row r="38" spans="1:26" s="49" customFormat="1" x14ac:dyDescent="0.3">
      <c r="A38" s="52" t="s">
        <v>3</v>
      </c>
      <c r="B38" s="102">
        <v>0.8</v>
      </c>
      <c r="C38" s="103"/>
      <c r="D38" s="103"/>
      <c r="E38" s="51"/>
      <c r="F38" s="51"/>
      <c r="G38" s="51"/>
      <c r="H38" s="51"/>
      <c r="I38" s="51"/>
      <c r="J38" s="51"/>
    </row>
    <row r="39" spans="1:26" s="49" customFormat="1" ht="46.8" x14ac:dyDescent="0.3">
      <c r="A39" s="52" t="s">
        <v>4</v>
      </c>
      <c r="B39" s="104">
        <v>0.3</v>
      </c>
      <c r="C39" s="103"/>
      <c r="D39" s="103"/>
      <c r="E39" s="51"/>
      <c r="F39" s="51"/>
      <c r="G39" s="51"/>
      <c r="H39" s="51"/>
      <c r="I39" s="51"/>
      <c r="J39" s="51"/>
    </row>
    <row r="40" spans="1:26" s="49" customFormat="1" ht="31.2" x14ac:dyDescent="0.3">
      <c r="A40" s="52" t="s">
        <v>96</v>
      </c>
      <c r="B40" s="104">
        <v>0</v>
      </c>
      <c r="C40" s="103"/>
      <c r="D40" s="103"/>
      <c r="E40" s="51"/>
      <c r="F40" s="51"/>
      <c r="G40" s="51"/>
      <c r="H40" s="51"/>
      <c r="I40" s="51"/>
      <c r="J40" s="51"/>
    </row>
    <row r="41" spans="1:26" s="49" customFormat="1" x14ac:dyDescent="0.3">
      <c r="A41" s="52" t="s">
        <v>5</v>
      </c>
      <c r="B41" s="102">
        <v>0.5</v>
      </c>
      <c r="C41" s="103"/>
      <c r="D41" s="103"/>
      <c r="E41" s="51"/>
      <c r="F41" s="51"/>
      <c r="G41" s="51"/>
      <c r="H41" s="51"/>
      <c r="I41" s="51"/>
      <c r="J41" s="51"/>
    </row>
    <row r="42" spans="1:26" s="49" customFormat="1" x14ac:dyDescent="0.3">
      <c r="A42" s="52" t="s">
        <v>6</v>
      </c>
      <c r="B42" s="102">
        <v>0.1</v>
      </c>
      <c r="C42" s="103"/>
      <c r="D42" s="103"/>
      <c r="E42" s="51"/>
      <c r="F42" s="51"/>
      <c r="G42" s="51"/>
      <c r="H42" s="51"/>
      <c r="I42" s="51"/>
      <c r="J42" s="51"/>
    </row>
    <row r="43" spans="1:26" s="49" customFormat="1" x14ac:dyDescent="0.3">
      <c r="A43" s="52" t="s">
        <v>7</v>
      </c>
      <c r="B43" s="102">
        <v>0</v>
      </c>
      <c r="C43" s="103"/>
      <c r="D43" s="103"/>
      <c r="E43" s="51"/>
      <c r="F43" s="51"/>
      <c r="G43" s="51"/>
      <c r="H43" s="51"/>
      <c r="I43" s="51"/>
      <c r="J43" s="51"/>
    </row>
    <row r="44" spans="1:26" s="49" customFormat="1" x14ac:dyDescent="0.3">
      <c r="A44" s="52" t="s">
        <v>8</v>
      </c>
      <c r="B44" s="102">
        <v>0.5</v>
      </c>
      <c r="C44" s="103"/>
      <c r="D44" s="103"/>
      <c r="E44" s="51"/>
      <c r="F44" s="51"/>
      <c r="G44" s="51"/>
      <c r="H44" s="51"/>
      <c r="I44" s="51"/>
      <c r="J44" s="51"/>
    </row>
    <row r="45" spans="1:26" s="49" customFormat="1" ht="31.2" x14ac:dyDescent="0.3">
      <c r="A45" s="53" t="s">
        <v>99</v>
      </c>
      <c r="B45" s="105">
        <v>0.5</v>
      </c>
      <c r="C45" s="103"/>
      <c r="D45" s="103"/>
      <c r="E45" s="51"/>
      <c r="F45" s="51"/>
      <c r="G45" s="51"/>
      <c r="H45" s="51"/>
      <c r="I45" s="51"/>
      <c r="J45" s="51"/>
    </row>
    <row r="46" spans="1:26" s="49" customFormat="1" ht="47.4" thickBot="1" x14ac:dyDescent="0.35">
      <c r="A46" s="54" t="s">
        <v>9</v>
      </c>
      <c r="B46" s="106">
        <v>0.1</v>
      </c>
      <c r="C46" s="103"/>
      <c r="D46" s="103"/>
      <c r="E46" s="51"/>
      <c r="F46" s="51"/>
      <c r="G46" s="51"/>
      <c r="H46" s="51"/>
      <c r="I46" s="51"/>
      <c r="J46" s="51"/>
    </row>
    <row r="47" spans="1:26" s="49" customFormat="1" ht="16.2" thickBot="1" x14ac:dyDescent="0.35">
      <c r="A47" s="107"/>
      <c r="B47" s="108"/>
      <c r="C47" s="108"/>
      <c r="D47" s="108"/>
      <c r="E47" s="108"/>
      <c r="F47" s="108"/>
      <c r="G47" s="51"/>
      <c r="H47" s="51"/>
      <c r="I47" s="51"/>
      <c r="J47" s="51"/>
      <c r="K47" s="51"/>
      <c r="L47" s="51"/>
    </row>
    <row r="48" spans="1:26" s="49" customFormat="1" ht="45.75" customHeight="1" thickBot="1" x14ac:dyDescent="0.35">
      <c r="A48" s="673" t="s">
        <v>281</v>
      </c>
      <c r="B48" s="674"/>
      <c r="C48" s="674"/>
      <c r="D48" s="675"/>
      <c r="E48" s="125"/>
      <c r="F48" s="125"/>
      <c r="G48" s="125"/>
      <c r="H48" s="125"/>
      <c r="I48" s="51"/>
      <c r="J48" s="51"/>
      <c r="K48" s="51"/>
      <c r="L48" s="51"/>
      <c r="N48" s="51"/>
      <c r="O48" s="51"/>
      <c r="P48" s="51"/>
      <c r="Q48" s="51"/>
      <c r="R48" s="51"/>
      <c r="S48" s="51"/>
      <c r="T48" s="51"/>
      <c r="U48" s="51"/>
      <c r="V48" s="51"/>
      <c r="W48" s="51"/>
      <c r="X48" s="51"/>
      <c r="Y48" s="51"/>
      <c r="Z48" s="51"/>
    </row>
    <row r="49" spans="1:26" s="49" customFormat="1" ht="62.4" x14ac:dyDescent="0.3">
      <c r="A49" s="126" t="s">
        <v>57</v>
      </c>
      <c r="B49" s="127" t="s">
        <v>61</v>
      </c>
      <c r="C49" s="502" t="s">
        <v>174</v>
      </c>
      <c r="D49" s="148" t="s">
        <v>175</v>
      </c>
      <c r="F49" s="51"/>
      <c r="G49" s="51"/>
      <c r="H49" s="51"/>
      <c r="I49" s="51"/>
      <c r="J49" s="51"/>
      <c r="K49" s="51"/>
      <c r="L49" s="51"/>
      <c r="N49" s="51"/>
      <c r="O49" s="51"/>
      <c r="P49" s="51"/>
      <c r="Q49" s="51"/>
      <c r="R49" s="51"/>
      <c r="S49" s="51"/>
      <c r="T49" s="51"/>
      <c r="U49" s="51"/>
      <c r="V49" s="51"/>
      <c r="W49" s="51"/>
      <c r="X49" s="51"/>
      <c r="Y49" s="51"/>
      <c r="Z49" s="51"/>
    </row>
    <row r="50" spans="1:26" s="49" customFormat="1" x14ac:dyDescent="0.3">
      <c r="A50" s="676" t="s">
        <v>173</v>
      </c>
      <c r="B50" s="110" t="s">
        <v>58</v>
      </c>
      <c r="C50" s="318">
        <f>'Urban_degree of utilization'!$Z$42</f>
        <v>0.19440414507772019</v>
      </c>
      <c r="D50" s="319">
        <f>'Urban_degree of utilization'!$S$42</f>
        <v>0.46899999999999997</v>
      </c>
      <c r="F50" s="51"/>
      <c r="G50" s="51"/>
      <c r="H50" s="51"/>
      <c r="I50" s="51"/>
      <c r="J50" s="51"/>
      <c r="K50" s="51"/>
      <c r="L50" s="51"/>
      <c r="N50" s="51"/>
      <c r="O50" s="51"/>
      <c r="P50" s="51"/>
      <c r="Q50" s="51"/>
      <c r="R50" s="51"/>
      <c r="S50" s="51"/>
      <c r="T50" s="51"/>
      <c r="U50" s="51"/>
      <c r="V50" s="51"/>
      <c r="W50" s="51"/>
      <c r="X50" s="51"/>
      <c r="Y50" s="51"/>
      <c r="Z50" s="51"/>
    </row>
    <row r="51" spans="1:26" s="49" customFormat="1" x14ac:dyDescent="0.3">
      <c r="A51" s="676"/>
      <c r="B51" s="110" t="s">
        <v>59</v>
      </c>
      <c r="C51" s="318">
        <f>'Urban_degree of utilization'!$AB$42</f>
        <v>0.18099999999999999</v>
      </c>
      <c r="D51" s="319">
        <f>'Urban_degree of utilization'!$Q$42</f>
        <v>2.9000000000000001E-2</v>
      </c>
      <c r="F51" s="51"/>
      <c r="G51" s="51"/>
      <c r="H51" s="51"/>
      <c r="I51" s="51"/>
      <c r="J51" s="51"/>
      <c r="K51" s="51"/>
      <c r="L51" s="51"/>
      <c r="N51" s="51"/>
      <c r="O51" s="51"/>
      <c r="P51" s="51"/>
      <c r="Q51" s="51"/>
      <c r="R51" s="51"/>
      <c r="S51" s="51"/>
      <c r="T51" s="51"/>
      <c r="U51" s="51"/>
      <c r="V51" s="51"/>
      <c r="W51" s="51"/>
      <c r="X51" s="51"/>
      <c r="Y51" s="51"/>
      <c r="Z51" s="51"/>
    </row>
    <row r="52" spans="1:26" s="49" customFormat="1" x14ac:dyDescent="0.3">
      <c r="A52" s="676"/>
      <c r="B52" s="110" t="s">
        <v>98</v>
      </c>
      <c r="C52" s="318">
        <f>'Urban_degree of utilization'!$AD$42</f>
        <v>2.4852071005917166E-2</v>
      </c>
      <c r="D52" s="319">
        <f>'Urban_degree of utilization'!$R$42</f>
        <v>2.1000000000000001E-2</v>
      </c>
      <c r="F52" s="51"/>
      <c r="G52" s="51"/>
      <c r="H52" s="51"/>
      <c r="I52" s="51"/>
      <c r="J52" s="51"/>
      <c r="K52" s="51"/>
      <c r="L52" s="51"/>
      <c r="N52" s="51"/>
      <c r="O52" s="51"/>
      <c r="P52" s="51"/>
      <c r="Q52" s="51"/>
      <c r="R52" s="51"/>
      <c r="S52" s="51"/>
      <c r="T52" s="51"/>
      <c r="U52" s="51"/>
      <c r="V52" s="51"/>
      <c r="W52" s="51"/>
      <c r="X52" s="51"/>
      <c r="Y52" s="51"/>
      <c r="Z52" s="51"/>
    </row>
    <row r="53" spans="1:26" s="49" customFormat="1" x14ac:dyDescent="0.3">
      <c r="A53" s="676"/>
      <c r="B53" s="110" t="s">
        <v>60</v>
      </c>
      <c r="C53" s="318">
        <f>'Urban_degree of utilization'!$Y$42</f>
        <v>0.11730569948186528</v>
      </c>
      <c r="D53" s="319">
        <f>'Urban_degree of utilization'!$P$42</f>
        <v>0.28299999999999997</v>
      </c>
      <c r="F53" s="51"/>
      <c r="G53" s="51"/>
      <c r="H53" s="51"/>
      <c r="I53" s="51"/>
      <c r="J53" s="51"/>
      <c r="K53" s="51"/>
      <c r="L53" s="51"/>
      <c r="N53" s="51"/>
      <c r="O53" s="51"/>
      <c r="P53" s="51"/>
      <c r="Q53" s="51"/>
      <c r="R53" s="51"/>
      <c r="S53" s="51"/>
      <c r="T53" s="51"/>
      <c r="U53" s="51"/>
      <c r="V53" s="51"/>
      <c r="W53" s="51"/>
      <c r="X53" s="51"/>
      <c r="Y53" s="51"/>
      <c r="Z53" s="51"/>
    </row>
    <row r="54" spans="1:26" s="49" customFormat="1" ht="15.75" customHeight="1" thickBot="1" x14ac:dyDescent="0.35">
      <c r="A54" s="677"/>
      <c r="B54" s="149" t="s">
        <v>134</v>
      </c>
      <c r="C54" s="320">
        <f>'Urban_degree of utilization'!$AF$42</f>
        <v>0.48243808443449737</v>
      </c>
      <c r="D54" s="321">
        <f>'Urban_degree of utilization'!$T$42</f>
        <v>0.19800000000000006</v>
      </c>
      <c r="F54" s="51"/>
      <c r="G54" s="51"/>
      <c r="H54" s="51"/>
      <c r="I54" s="51"/>
      <c r="J54" s="51"/>
      <c r="K54" s="51"/>
      <c r="L54" s="51"/>
      <c r="N54" s="51"/>
      <c r="O54" s="51"/>
      <c r="P54" s="51"/>
      <c r="Q54" s="51"/>
      <c r="R54" s="51"/>
      <c r="S54" s="51"/>
      <c r="T54" s="51"/>
      <c r="U54" s="51"/>
      <c r="V54" s="51"/>
      <c r="W54" s="51"/>
      <c r="X54" s="51"/>
      <c r="Y54" s="51"/>
      <c r="Z54" s="51"/>
    </row>
    <row r="55" spans="1:26" s="49" customFormat="1" x14ac:dyDescent="0.3">
      <c r="A55" s="507"/>
      <c r="B55" s="110"/>
      <c r="C55" s="132"/>
      <c r="F55" s="51"/>
      <c r="G55" s="51"/>
      <c r="H55" s="51"/>
      <c r="I55" s="51"/>
      <c r="J55" s="51"/>
      <c r="K55" s="51"/>
      <c r="L55" s="51"/>
      <c r="N55" s="51"/>
      <c r="O55" s="51"/>
      <c r="P55" s="51"/>
      <c r="Q55" s="51"/>
      <c r="R55" s="51"/>
      <c r="S55" s="51"/>
      <c r="T55" s="51"/>
      <c r="U55" s="51"/>
      <c r="V55" s="51"/>
      <c r="W55" s="51"/>
      <c r="X55" s="51"/>
      <c r="Y55" s="51"/>
      <c r="Z55" s="51"/>
    </row>
    <row r="56" spans="1:26" s="49" customFormat="1" ht="16.2" thickBot="1" x14ac:dyDescent="0.35">
      <c r="A56" s="110"/>
      <c r="B56" s="132"/>
      <c r="D56" s="134"/>
      <c r="F56" s="110"/>
      <c r="G56" s="111"/>
      <c r="H56" s="112"/>
      <c r="I56" s="51"/>
      <c r="J56" s="51"/>
      <c r="K56" s="51"/>
      <c r="L56" s="51"/>
    </row>
    <row r="57" spans="1:26" s="49" customFormat="1" ht="48" customHeight="1" x14ac:dyDescent="0.3">
      <c r="A57" s="143" t="s">
        <v>282</v>
      </c>
      <c r="B57" s="502" t="s">
        <v>107</v>
      </c>
      <c r="C57" s="144" t="s">
        <v>108</v>
      </c>
      <c r="D57" s="134"/>
      <c r="F57" s="110"/>
      <c r="G57" s="111"/>
      <c r="H57" s="112"/>
      <c r="I57" s="51"/>
      <c r="J57" s="51"/>
      <c r="K57" s="51"/>
      <c r="L57" s="51"/>
    </row>
    <row r="58" spans="1:26" s="49" customFormat="1" ht="16.2" thickBot="1" x14ac:dyDescent="0.35">
      <c r="A58" s="142" t="s">
        <v>109</v>
      </c>
      <c r="B58" s="322">
        <f>Population!$E$38</f>
        <v>0.2078219859320623</v>
      </c>
      <c r="C58" s="323">
        <f>Population!$C$38</f>
        <v>0.22268425852635398</v>
      </c>
      <c r="D58" s="134"/>
      <c r="F58" s="110"/>
      <c r="G58" s="111"/>
      <c r="H58" s="112"/>
      <c r="I58" s="51"/>
      <c r="J58" s="51"/>
      <c r="K58" s="51"/>
      <c r="L58" s="51"/>
    </row>
    <row r="59" spans="1:26" s="49" customFormat="1" x14ac:dyDescent="0.3">
      <c r="A59" s="133"/>
      <c r="B59" s="133"/>
      <c r="C59" s="133"/>
      <c r="E59" s="110"/>
      <c r="F59" s="111"/>
      <c r="G59" s="112"/>
      <c r="H59" s="51"/>
      <c r="I59" s="51"/>
      <c r="J59" s="51"/>
      <c r="K59" s="51"/>
    </row>
    <row r="60" spans="1:26" s="49" customFormat="1" ht="16.2" thickBot="1" x14ac:dyDescent="0.35">
      <c r="A60" s="109"/>
      <c r="B60" s="133"/>
      <c r="C60" s="133"/>
      <c r="D60" s="133"/>
      <c r="E60" s="133"/>
      <c r="F60" s="133"/>
      <c r="G60" s="133"/>
      <c r="H60" s="133"/>
      <c r="I60" s="133"/>
      <c r="J60" s="133"/>
      <c r="K60" s="133"/>
      <c r="L60" s="133"/>
      <c r="M60" s="133"/>
      <c r="N60" s="133"/>
      <c r="O60" s="133"/>
      <c r="P60" s="133"/>
      <c r="Q60" s="133"/>
      <c r="R60" s="133"/>
      <c r="S60" s="133"/>
      <c r="U60" s="482"/>
      <c r="V60" s="482"/>
      <c r="W60" s="482"/>
    </row>
    <row r="61" spans="1:26" s="49" customFormat="1" ht="16.2" thickBot="1" x14ac:dyDescent="0.35">
      <c r="A61" s="678" t="s">
        <v>65</v>
      </c>
      <c r="B61" s="679"/>
      <c r="C61" s="508"/>
      <c r="D61" s="508"/>
      <c r="E61" s="508"/>
      <c r="F61" s="396"/>
      <c r="G61" s="396"/>
      <c r="H61" s="397"/>
      <c r="I61" s="396"/>
      <c r="J61" s="396"/>
      <c r="K61" s="396"/>
      <c r="L61" s="396"/>
      <c r="M61" s="397"/>
      <c r="N61" s="397"/>
      <c r="O61" s="398"/>
      <c r="P61" s="398"/>
      <c r="Q61" s="398"/>
      <c r="R61" s="398"/>
      <c r="S61" s="397"/>
      <c r="T61" s="475"/>
      <c r="U61" s="483"/>
      <c r="V61" s="483"/>
      <c r="W61" s="484"/>
    </row>
    <row r="62" spans="1:26" s="49" customFormat="1" ht="108" customHeight="1" x14ac:dyDescent="0.3">
      <c r="A62" s="680" t="s">
        <v>13</v>
      </c>
      <c r="B62" s="669" t="s">
        <v>110</v>
      </c>
      <c r="C62" s="669" t="s">
        <v>111</v>
      </c>
      <c r="D62" s="669" t="s">
        <v>14</v>
      </c>
      <c r="E62" s="657" t="s">
        <v>104</v>
      </c>
      <c r="F62" s="658"/>
      <c r="G62" s="669" t="s">
        <v>178</v>
      </c>
      <c r="H62" s="669"/>
      <c r="I62" s="669" t="s">
        <v>103</v>
      </c>
      <c r="J62" s="650" t="s">
        <v>62</v>
      </c>
      <c r="K62" s="651"/>
      <c r="L62" s="651"/>
      <c r="M62" s="651"/>
      <c r="N62" s="651"/>
      <c r="O62" s="651"/>
      <c r="P62" s="651"/>
      <c r="Q62" s="651"/>
      <c r="R62" s="651"/>
      <c r="S62" s="651"/>
      <c r="T62" s="651"/>
      <c r="U62" s="651"/>
      <c r="V62" s="651"/>
      <c r="W62" s="652"/>
    </row>
    <row r="63" spans="1:26" s="49" customFormat="1" x14ac:dyDescent="0.3">
      <c r="A63" s="668"/>
      <c r="B63" s="656"/>
      <c r="C63" s="656"/>
      <c r="D63" s="656"/>
      <c r="E63" s="659"/>
      <c r="F63" s="660"/>
      <c r="G63" s="656"/>
      <c r="H63" s="656"/>
      <c r="I63" s="656"/>
      <c r="J63" s="501">
        <v>2005</v>
      </c>
      <c r="K63" s="501">
        <v>2006</v>
      </c>
      <c r="L63" s="501">
        <v>2007</v>
      </c>
      <c r="M63" s="501">
        <v>2008</v>
      </c>
      <c r="N63" s="501">
        <v>2009</v>
      </c>
      <c r="O63" s="501">
        <v>2010</v>
      </c>
      <c r="P63" s="501">
        <v>2011</v>
      </c>
      <c r="Q63" s="501">
        <v>2012</v>
      </c>
      <c r="R63" s="501">
        <v>2013</v>
      </c>
      <c r="S63" s="501">
        <v>2014</v>
      </c>
      <c r="T63" s="513">
        <v>2015</v>
      </c>
      <c r="U63" s="513">
        <v>2016</v>
      </c>
      <c r="V63" s="513">
        <v>2017</v>
      </c>
      <c r="W63" s="452">
        <v>2018</v>
      </c>
    </row>
    <row r="64" spans="1:26" s="45" customFormat="1" x14ac:dyDescent="0.3">
      <c r="A64" s="663" t="s">
        <v>109</v>
      </c>
      <c r="B64" s="661">
        <f>B58</f>
        <v>0.2078219859320623</v>
      </c>
      <c r="C64" s="666">
        <f>C58</f>
        <v>0.22268425852635398</v>
      </c>
      <c r="D64" s="153" t="s">
        <v>15</v>
      </c>
      <c r="E64" s="661">
        <f>C50</f>
        <v>0.19440414507772019</v>
      </c>
      <c r="F64" s="661"/>
      <c r="G64" s="670">
        <f>D50</f>
        <v>0.46899999999999997</v>
      </c>
      <c r="H64" s="670"/>
      <c r="I64" s="154">
        <f>B44*A31</f>
        <v>0.3</v>
      </c>
      <c r="J64" s="155">
        <f t="shared" ref="J64:O64" si="2">($B$64*$E64*$I64)*(C27-$A$34)</f>
        <v>27358861.737520926</v>
      </c>
      <c r="K64" s="155">
        <f t="shared" si="2"/>
        <v>27870793.035684679</v>
      </c>
      <c r="L64" s="155">
        <f t="shared" si="2"/>
        <v>28382724.333848439</v>
      </c>
      <c r="M64" s="155">
        <f t="shared" si="2"/>
        <v>28894655.632012192</v>
      </c>
      <c r="N64" s="155">
        <f t="shared" si="2"/>
        <v>29406586.930175945</v>
      </c>
      <c r="O64" s="155">
        <f t="shared" si="2"/>
        <v>29918518.228339702</v>
      </c>
      <c r="P64" s="155">
        <f>($C$64*$G64*$I64)*(I27-$A$34)</f>
        <v>63897306.371409833</v>
      </c>
      <c r="Q64" s="155">
        <f>($C$64*$G64*$I64)*(J27-$A$34)</f>
        <v>65189663.628536552</v>
      </c>
      <c r="R64" s="155">
        <f>($C$64*$G64*$I64)*(K27-$A$34)</f>
        <v>66482020.885663278</v>
      </c>
      <c r="S64" s="155">
        <f>($C$64*$G64*$I64)*(L27-$A$34)</f>
        <v>67774378.14279002</v>
      </c>
      <c r="T64" s="462">
        <f>($C$64*$G64*$I64)*(M27-$A$34)</f>
        <v>69066735.399916753</v>
      </c>
      <c r="U64" s="462">
        <f t="shared" ref="U64:W64" si="3">($C$64*$G64*$I64)*(N27-$A$34)</f>
        <v>70385231.275005534</v>
      </c>
      <c r="V64" s="462">
        <f t="shared" si="3"/>
        <v>71729865.768056422</v>
      </c>
      <c r="W64" s="156">
        <f t="shared" si="3"/>
        <v>73100638.879069388</v>
      </c>
    </row>
    <row r="65" spans="1:23" s="45" customFormat="1" x14ac:dyDescent="0.3">
      <c r="A65" s="663"/>
      <c r="B65" s="661"/>
      <c r="C65" s="666"/>
      <c r="D65" s="153" t="s">
        <v>16</v>
      </c>
      <c r="E65" s="662">
        <f t="shared" ref="E65:E66" si="4">C51</f>
        <v>0.18099999999999999</v>
      </c>
      <c r="F65" s="662"/>
      <c r="G65" s="662">
        <f>D51</f>
        <v>2.9000000000000001E-2</v>
      </c>
      <c r="H65" s="662"/>
      <c r="I65" s="154">
        <f>B46*A31</f>
        <v>0.06</v>
      </c>
      <c r="J65" s="155">
        <f t="shared" ref="J65:O65" si="5">($B$64*$E$65*$I$65)*(C27-$A$34)</f>
        <v>5094494.2274883725</v>
      </c>
      <c r="K65" s="155">
        <f t="shared" si="5"/>
        <v>5189820.9654348241</v>
      </c>
      <c r="L65" s="155">
        <f t="shared" si="5"/>
        <v>5285147.7033812776</v>
      </c>
      <c r="M65" s="155">
        <f t="shared" si="5"/>
        <v>5380474.4413277293</v>
      </c>
      <c r="N65" s="155">
        <f t="shared" si="5"/>
        <v>5475801.1792741818</v>
      </c>
      <c r="O65" s="155">
        <f t="shared" si="5"/>
        <v>5571127.9172206335</v>
      </c>
      <c r="P65" s="155">
        <f>($C$64*$G$65*$I$65)*(I27-$A$34)</f>
        <v>790201.23017948202</v>
      </c>
      <c r="Q65" s="155">
        <f>($C$64*$G$65*$I$65)*(J27-$A$34)</f>
        <v>806183.4734445886</v>
      </c>
      <c r="R65" s="155">
        <f>($C$64*$G$65*$I$65)*(K27-$A$34)</f>
        <v>822165.71670969529</v>
      </c>
      <c r="S65" s="155">
        <f>($C$64*$G$65*$I$65)*(L27-$A$34)</f>
        <v>838147.95997480198</v>
      </c>
      <c r="T65" s="462">
        <f>($C$64*$G$65*$I$65)*(M27-$A$34)</f>
        <v>854130.20323990879</v>
      </c>
      <c r="U65" s="462">
        <f t="shared" ref="U65:W65" si="6">($C$64*$G$65*$I$65)*(N27-$A$34)</f>
        <v>870435.69593823492</v>
      </c>
      <c r="V65" s="462">
        <f t="shared" si="6"/>
        <v>887064.43806978106</v>
      </c>
      <c r="W65" s="156">
        <f t="shared" si="6"/>
        <v>904016.42963454698</v>
      </c>
    </row>
    <row r="66" spans="1:23" s="45" customFormat="1" x14ac:dyDescent="0.3">
      <c r="A66" s="663"/>
      <c r="B66" s="661"/>
      <c r="C66" s="666"/>
      <c r="D66" s="153" t="s">
        <v>176</v>
      </c>
      <c r="E66" s="662">
        <f t="shared" si="4"/>
        <v>2.4852071005917166E-2</v>
      </c>
      <c r="F66" s="662"/>
      <c r="G66" s="661">
        <f>D52</f>
        <v>2.1000000000000001E-2</v>
      </c>
      <c r="H66" s="661"/>
      <c r="I66" s="154">
        <f>B45*A31</f>
        <v>0.3</v>
      </c>
      <c r="J66" s="155">
        <f t="shared" ref="J66:O66" si="7">($B$64*$E$66*$I$66)*(C27-$A$34)</f>
        <v>3497478.792286634</v>
      </c>
      <c r="K66" s="155">
        <f t="shared" si="7"/>
        <v>3562922.6282039732</v>
      </c>
      <c r="L66" s="155">
        <f t="shared" si="7"/>
        <v>3628366.4641213133</v>
      </c>
      <c r="M66" s="155">
        <f t="shared" si="7"/>
        <v>3693810.3000386525</v>
      </c>
      <c r="N66" s="155">
        <f t="shared" si="7"/>
        <v>3759254.1359559922</v>
      </c>
      <c r="O66" s="155">
        <f t="shared" si="7"/>
        <v>3824697.9718733313</v>
      </c>
      <c r="P66" s="155">
        <f>($C$64*$G$66*$I$66)*(I27-$A$34)</f>
        <v>2861073.419615366</v>
      </c>
      <c r="Q66" s="155">
        <f>($C$64*$G$66*$I$66)*(J27-$A$34)</f>
        <v>2918940.1624717866</v>
      </c>
      <c r="R66" s="155">
        <f>($C$64*$G$66*$I$66)*(K27-$A$34)</f>
        <v>2976806.9053282072</v>
      </c>
      <c r="S66" s="155">
        <f>($C$64*$G$66*$I$66)*(L27-$A$34)</f>
        <v>3034673.6481846282</v>
      </c>
      <c r="T66" s="462">
        <f>($C$64*$G$66*$I$66)*(M27-$A$34)</f>
        <v>3092540.3910410493</v>
      </c>
      <c r="U66" s="462">
        <f t="shared" ref="U66:W66" si="8">($C$64*$G$66*$I$66)*(N27-$A$34)</f>
        <v>3151577.519776368</v>
      </c>
      <c r="V66" s="462">
        <f t="shared" si="8"/>
        <v>3211785.0343905864</v>
      </c>
      <c r="W66" s="156">
        <f t="shared" si="8"/>
        <v>3273162.9348837044</v>
      </c>
    </row>
    <row r="67" spans="1:23" s="45" customFormat="1" x14ac:dyDescent="0.3">
      <c r="A67" s="663"/>
      <c r="B67" s="661"/>
      <c r="C67" s="666"/>
      <c r="D67" s="153" t="s">
        <v>177</v>
      </c>
      <c r="E67" s="662">
        <f>C54</f>
        <v>0.48243808443449737</v>
      </c>
      <c r="F67" s="662"/>
      <c r="G67" s="661">
        <f>D54</f>
        <v>0.19800000000000006</v>
      </c>
      <c r="H67" s="661"/>
      <c r="I67" s="154">
        <f>B42*A31</f>
        <v>0.06</v>
      </c>
      <c r="J67" s="155">
        <f t="shared" ref="J67:O67" si="9">($B$64*$E$67*$I$67)*(C27-$A$34)</f>
        <v>13578884.178298865</v>
      </c>
      <c r="K67" s="155">
        <f t="shared" si="9"/>
        <v>13832968.426090444</v>
      </c>
      <c r="L67" s="155">
        <f t="shared" si="9"/>
        <v>14087052.673882024</v>
      </c>
      <c r="M67" s="155">
        <f t="shared" si="9"/>
        <v>14341136.921673603</v>
      </c>
      <c r="N67" s="155">
        <f t="shared" si="9"/>
        <v>14595221.16946518</v>
      </c>
      <c r="O67" s="155">
        <f t="shared" si="9"/>
        <v>14849305.417256759</v>
      </c>
      <c r="P67" s="155">
        <f>($C$64*$G$67*$I$67)*(I27-$A$34)</f>
        <v>5395167.0198461199</v>
      </c>
      <c r="Q67" s="155">
        <f>($C$64*$G$67*$I$67)*(J27-$A$34)</f>
        <v>5504287.1635182276</v>
      </c>
      <c r="R67" s="155">
        <f>($C$64*$G$67*$I$67)*(K27-$A$34)</f>
        <v>5613407.3071903344</v>
      </c>
      <c r="S67" s="155">
        <f>($C$64*$G$67*$I$67)*(L27-$A$34)</f>
        <v>5722527.4508624431</v>
      </c>
      <c r="T67" s="462">
        <f>($C$64*$G$67*$I$67)*(M27-$A$34)</f>
        <v>5831647.5945345517</v>
      </c>
      <c r="U67" s="462">
        <f t="shared" ref="U67:W67" si="10">($C$64*$G$67*$I$67)*(N27-$A$34)</f>
        <v>5942974.7515782947</v>
      </c>
      <c r="V67" s="462">
        <f t="shared" si="10"/>
        <v>6056508.9219936784</v>
      </c>
      <c r="W67" s="156">
        <f t="shared" si="10"/>
        <v>6172250.1057807012</v>
      </c>
    </row>
    <row r="68" spans="1:23" s="49" customFormat="1" ht="108" customHeight="1" x14ac:dyDescent="0.3">
      <c r="A68" s="668" t="s">
        <v>13</v>
      </c>
      <c r="B68" s="656" t="s">
        <v>110</v>
      </c>
      <c r="C68" s="656" t="s">
        <v>111</v>
      </c>
      <c r="D68" s="656" t="s">
        <v>14</v>
      </c>
      <c r="E68" s="656" t="s">
        <v>205</v>
      </c>
      <c r="F68" s="656" t="s">
        <v>206</v>
      </c>
      <c r="G68" s="656" t="s">
        <v>436</v>
      </c>
      <c r="H68" s="656" t="s">
        <v>437</v>
      </c>
      <c r="I68" s="656" t="s">
        <v>103</v>
      </c>
      <c r="J68" s="653" t="s">
        <v>62</v>
      </c>
      <c r="K68" s="654"/>
      <c r="L68" s="654"/>
      <c r="M68" s="654"/>
      <c r="N68" s="654"/>
      <c r="O68" s="654"/>
      <c r="P68" s="654"/>
      <c r="Q68" s="654"/>
      <c r="R68" s="654"/>
      <c r="S68" s="654"/>
      <c r="T68" s="654"/>
      <c r="U68" s="654"/>
      <c r="V68" s="654"/>
      <c r="W68" s="655"/>
    </row>
    <row r="69" spans="1:23" s="49" customFormat="1" x14ac:dyDescent="0.3">
      <c r="A69" s="668"/>
      <c r="B69" s="656"/>
      <c r="C69" s="656"/>
      <c r="D69" s="656"/>
      <c r="E69" s="656"/>
      <c r="F69" s="656"/>
      <c r="G69" s="656"/>
      <c r="H69" s="656"/>
      <c r="I69" s="656"/>
      <c r="J69" s="501">
        <v>2005</v>
      </c>
      <c r="K69" s="501">
        <v>2006</v>
      </c>
      <c r="L69" s="501">
        <v>2007</v>
      </c>
      <c r="M69" s="501">
        <v>2008</v>
      </c>
      <c r="N69" s="501">
        <v>2009</v>
      </c>
      <c r="O69" s="501">
        <v>2010</v>
      </c>
      <c r="P69" s="501">
        <v>2011</v>
      </c>
      <c r="Q69" s="501">
        <v>2012</v>
      </c>
      <c r="R69" s="501">
        <v>2013</v>
      </c>
      <c r="S69" s="501">
        <v>2014</v>
      </c>
      <c r="T69" s="513">
        <v>2015</v>
      </c>
      <c r="U69" s="513">
        <v>2016</v>
      </c>
      <c r="V69" s="513">
        <v>2017</v>
      </c>
      <c r="W69" s="452">
        <v>2018</v>
      </c>
    </row>
    <row r="70" spans="1:23" s="45" customFormat="1" ht="31.2" x14ac:dyDescent="0.3">
      <c r="A70" s="663" t="s">
        <v>109</v>
      </c>
      <c r="B70" s="661">
        <f>B58</f>
        <v>0.2078219859320623</v>
      </c>
      <c r="C70" s="666">
        <f>C58</f>
        <v>0.22268425852635398</v>
      </c>
      <c r="D70" s="153" t="s">
        <v>63</v>
      </c>
      <c r="E70" s="167">
        <f>C53*'STP status'!E39</f>
        <v>1.2704588391537756E-2</v>
      </c>
      <c r="F70" s="490">
        <f>C53*'STP status'!H39</f>
        <v>0</v>
      </c>
      <c r="G70" s="158">
        <f>D53*'STP status'!K39</f>
        <v>8.7365547720404235E-3</v>
      </c>
      <c r="H70" s="157">
        <f>D53*'STP status'!N39</f>
        <v>1.2581505631298161E-2</v>
      </c>
      <c r="I70" s="154">
        <f>B41*A31</f>
        <v>0.3</v>
      </c>
      <c r="J70" s="155">
        <f>($B$70*$E$70*$I$70)*(C23-$A$34)</f>
        <v>297010.57136066887</v>
      </c>
      <c r="K70" s="155">
        <f>($B$70*$E$70*$I$70)*(D23-$A$34)</f>
        <v>302568.14933389646</v>
      </c>
      <c r="L70" s="155">
        <f>($B$70*$E$70*$I$70)*(E23-$A$34)</f>
        <v>308125.72730712406</v>
      </c>
      <c r="M70" s="155">
        <f>($B$70*$F$70*$I$70)*(F23-$A$34)</f>
        <v>0</v>
      </c>
      <c r="N70" s="155">
        <f t="shared" ref="N70:O70" si="11">($B$70*$F$70*$I$70)*(G23-$A$34)</f>
        <v>0</v>
      </c>
      <c r="O70" s="155">
        <f t="shared" si="11"/>
        <v>0</v>
      </c>
      <c r="P70" s="155">
        <f>($C$70*$G$70*$I$70)*(I23-$A$34)</f>
        <v>587255.65122165054</v>
      </c>
      <c r="Q70" s="155">
        <f>($C$70*$G$70*$I$70)*(J23-$A$34)</f>
        <v>599133.21141540178</v>
      </c>
      <c r="R70" s="155">
        <f>($C$70*$G$70*$I$70)*(K23-$A$34)</f>
        <v>611010.7716091529</v>
      </c>
      <c r="S70" s="155">
        <f>($C$70*$G$70*$I$70)*(L23-$A$34)</f>
        <v>622888.33180290414</v>
      </c>
      <c r="T70" s="462">
        <f>($C$70*$G$70*$I$70)*(M23-$A$34)</f>
        <v>634765.8919966555</v>
      </c>
      <c r="U70" s="462">
        <f>($C$70*$H$70*$I$70)*(N23-$A$34)</f>
        <v>931576.68015279877</v>
      </c>
      <c r="V70" s="462">
        <f t="shared" ref="V70:W70" si="12">($C$70*$H$70*$I$70)*(O23-$A$34)</f>
        <v>949373.45533367561</v>
      </c>
      <c r="W70" s="156">
        <f t="shared" si="12"/>
        <v>967516.18557506439</v>
      </c>
    </row>
    <row r="71" spans="1:23" s="45" customFormat="1" ht="31.2" x14ac:dyDescent="0.3">
      <c r="A71" s="663"/>
      <c r="B71" s="661"/>
      <c r="C71" s="666"/>
      <c r="D71" s="153" t="s">
        <v>64</v>
      </c>
      <c r="E71" s="165">
        <f>(C53-E70)*'STP status'!D39</f>
        <v>2.6467892482370324E-2</v>
      </c>
      <c r="F71" s="477">
        <f>(C53-F70)*'STP status'!G39</f>
        <v>6.1433281094201923E-2</v>
      </c>
      <c r="G71" s="479">
        <f>(D53-G70)*'STP status'!J39</f>
        <v>0.122714108146752</v>
      </c>
      <c r="H71" s="479">
        <f>(D53-H70)*'STP status'!M39</f>
        <v>9.46380382662768E-2</v>
      </c>
      <c r="I71" s="154">
        <f>B38*A31</f>
        <v>0.48</v>
      </c>
      <c r="J71" s="155">
        <f>($B$70*$E$71*$I$71)*(C23-$A$34)</f>
        <v>990035.2378688961</v>
      </c>
      <c r="K71" s="155">
        <f>($B$70*$E$71*$I$71)*(D23-$A$34)</f>
        <v>1008560.4977796548</v>
      </c>
      <c r="L71" s="155">
        <f>($B$70*$E$71*$I$71)*(E23-$A$34)</f>
        <v>1027085.7576904134</v>
      </c>
      <c r="M71" s="155">
        <f>($B$70*$F$71*$I$71)*(F23-$A$34)</f>
        <v>2426914.6325977049</v>
      </c>
      <c r="N71" s="155">
        <f t="shared" ref="N71:O71" si="13">($B$70*$F$71*$I$71)*(G23-$A$34)</f>
        <v>2469912.6725889444</v>
      </c>
      <c r="O71" s="155">
        <f t="shared" si="13"/>
        <v>2512910.7125801835</v>
      </c>
      <c r="P71" s="155">
        <f>($C$70*$G$71*$I$71)*(I23-$A$34)</f>
        <v>13197798.056402355</v>
      </c>
      <c r="Q71" s="155">
        <f>($C$70*$G$71*$I$71)*(J23-$A$34)</f>
        <v>13464730.593388239</v>
      </c>
      <c r="R71" s="155">
        <f>($C$70*$G$71*$I$71)*(K23-$A$34)</f>
        <v>13731663.130374119</v>
      </c>
      <c r="S71" s="155">
        <f>($C$70*$G$71*$I$71)*(L23-$A$34)</f>
        <v>13998595.667360004</v>
      </c>
      <c r="T71" s="462">
        <f>($C$70*$G$71*$I$71)*(M23-$A$34)</f>
        <v>14265528.204345888</v>
      </c>
      <c r="U71" s="462">
        <f>($C$70*$H$71*$I$71)*(N23-$A$34)</f>
        <v>11211706.081975507</v>
      </c>
      <c r="V71" s="462">
        <f t="shared" ref="V71:W71" si="14">($C$70*$H$71*$I$71)*(O23-$A$34)</f>
        <v>11425893.724051584</v>
      </c>
      <c r="W71" s="156">
        <f t="shared" si="14"/>
        <v>11644245.002400089</v>
      </c>
    </row>
    <row r="72" spans="1:23" s="45" customFormat="1" ht="31.8" thickBot="1" x14ac:dyDescent="0.35">
      <c r="A72" s="664"/>
      <c r="B72" s="665"/>
      <c r="C72" s="667"/>
      <c r="D72" s="159" t="s">
        <v>105</v>
      </c>
      <c r="E72" s="164">
        <f>(C53-E70)*'STP status'!C39</f>
        <v>7.8133218607957203E-2</v>
      </c>
      <c r="F72" s="478">
        <f>(C53-F70)*'STP status'!F39</f>
        <v>5.587241838766336E-2</v>
      </c>
      <c r="G72" s="480">
        <f>(D53-G70)*'STP status'!I39</f>
        <v>0.15154933708120755</v>
      </c>
      <c r="H72" s="481">
        <f>(D53-H70)*'STP status'!L39</f>
        <v>0.17578045610242501</v>
      </c>
      <c r="I72" s="160">
        <f>B39*A31</f>
        <v>0.18</v>
      </c>
      <c r="J72" s="161">
        <f>($B$70*$E$72*$I$72)*(C23-$A$34)</f>
        <v>1095969.008320868</v>
      </c>
      <c r="K72" s="161">
        <f>($B$70*$E$72*$I$72)*(D23-$A$34)</f>
        <v>1116476.471042078</v>
      </c>
      <c r="L72" s="161">
        <f>($B$70*$E$72*$I$72)*(E23-$A$34)</f>
        <v>1136983.9337632877</v>
      </c>
      <c r="M72" s="161">
        <f>($B$70*$F$72*$I$72)*(F23-$A$34)</f>
        <v>827712.52402900904</v>
      </c>
      <c r="N72" s="161">
        <f t="shared" ref="N72:O72" si="15">($B$70*$F$72*$I$72)*(G23-$A$34)</f>
        <v>842377.24100397504</v>
      </c>
      <c r="O72" s="161">
        <f t="shared" si="15"/>
        <v>857041.95797894103</v>
      </c>
      <c r="P72" s="161">
        <f>($C$70*$G$72*$I$72)*(I23-$A$34)</f>
        <v>6112125.9097227696</v>
      </c>
      <c r="Q72" s="161">
        <f>($C$70*$G$72*$I$72)*(J23-$A$34)</f>
        <v>6235746.9310845863</v>
      </c>
      <c r="R72" s="161">
        <f>($C$70*$G$72*$I$72)*(K23-$A$34)</f>
        <v>6359367.9524464002</v>
      </c>
      <c r="S72" s="161">
        <f>($C$70*$G$72*$I$72)*(L23-$A$34)</f>
        <v>6482988.9738082169</v>
      </c>
      <c r="T72" s="463">
        <f>($C$70*$G$72*$I$72)*(M23-$A$34)</f>
        <v>6606609.9951700326</v>
      </c>
      <c r="U72" s="463">
        <f>($C$70*$H$72*$I$72)*(N23-$A$34)</f>
        <v>7809223.0865096785</v>
      </c>
      <c r="V72" s="463">
        <f t="shared" ref="V72:W72" si="16">($C$70*$H$72*$I$72)*(O23-$A$34)</f>
        <v>7958409.9334637364</v>
      </c>
      <c r="W72" s="162">
        <f t="shared" si="16"/>
        <v>8110496.8532759976</v>
      </c>
    </row>
    <row r="73" spans="1:23" s="45" customFormat="1" x14ac:dyDescent="0.3">
      <c r="A73" s="131"/>
      <c r="B73" s="47"/>
      <c r="C73" s="47"/>
      <c r="D73" s="47"/>
      <c r="E73" s="324"/>
      <c r="F73" s="48"/>
      <c r="G73" s="48"/>
      <c r="H73" s="476"/>
      <c r="I73" s="48"/>
      <c r="J73" s="48"/>
      <c r="K73" s="48"/>
    </row>
    <row r="74" spans="1:23" s="114" customFormat="1" x14ac:dyDescent="0.3">
      <c r="A74" s="68"/>
      <c r="B74" s="56"/>
      <c r="C74" s="56"/>
      <c r="D74" s="56"/>
      <c r="E74" s="56"/>
      <c r="F74" s="113"/>
      <c r="G74" s="113"/>
      <c r="H74" s="113"/>
      <c r="I74" s="113"/>
      <c r="J74" s="113"/>
      <c r="K74" s="113"/>
    </row>
    <row r="75" spans="1:23" ht="47.25" customHeight="1" x14ac:dyDescent="0.3">
      <c r="A75" s="656" t="s">
        <v>357</v>
      </c>
      <c r="B75" s="656"/>
      <c r="C75" s="392">
        <v>2005</v>
      </c>
      <c r="D75" s="392">
        <v>2006</v>
      </c>
      <c r="E75" s="501">
        <v>2007</v>
      </c>
      <c r="F75" s="501">
        <v>2008</v>
      </c>
      <c r="G75" s="501">
        <v>2009</v>
      </c>
      <c r="H75" s="501">
        <v>2010</v>
      </c>
      <c r="I75" s="501">
        <v>2011</v>
      </c>
      <c r="J75" s="501">
        <v>2012</v>
      </c>
      <c r="K75" s="501">
        <v>2013</v>
      </c>
      <c r="L75" s="501">
        <v>2014</v>
      </c>
      <c r="M75" s="501">
        <v>2015</v>
      </c>
      <c r="N75" s="513">
        <v>2016</v>
      </c>
      <c r="O75" s="513">
        <v>2017</v>
      </c>
      <c r="P75" s="501">
        <v>2018</v>
      </c>
    </row>
    <row r="76" spans="1:23" x14ac:dyDescent="0.3">
      <c r="A76" s="393"/>
      <c r="B76" s="394"/>
      <c r="C76" s="395">
        <f t="shared" ref="C76:L76" si="17">(SUM(J64:J67)+SUM(J70:J72))/10^3</f>
        <v>51912.733753145236</v>
      </c>
      <c r="D76" s="395">
        <f t="shared" si="17"/>
        <v>52884.110173569548</v>
      </c>
      <c r="E76" s="395">
        <f t="shared" si="17"/>
        <v>53855.486593993875</v>
      </c>
      <c r="F76" s="395">
        <f>(SUM(M64:M67)+SUM(M70:M72))/10^3</f>
        <v>55564.704451678896</v>
      </c>
      <c r="G76" s="395">
        <f t="shared" si="17"/>
        <v>56549.153328464206</v>
      </c>
      <c r="H76" s="395">
        <f t="shared" si="17"/>
        <v>57533.602205249546</v>
      </c>
      <c r="I76" s="395">
        <f t="shared" si="17"/>
        <v>92840.927658397588</v>
      </c>
      <c r="J76" s="395">
        <f t="shared" si="17"/>
        <v>94718.68516385938</v>
      </c>
      <c r="K76" s="395">
        <f t="shared" si="17"/>
        <v>96596.442669321201</v>
      </c>
      <c r="L76" s="395">
        <f t="shared" si="17"/>
        <v>98474.200174783007</v>
      </c>
      <c r="M76" s="395">
        <f>(SUM(T64:T67)+SUM(T70:T72))/10^3</f>
        <v>100351.95768024483</v>
      </c>
      <c r="N76" s="395">
        <f t="shared" ref="N76:P76" si="18">(SUM(U64:U67)+SUM(U70:U72))/10^3</f>
        <v>100302.72509093642</v>
      </c>
      <c r="O76" s="395">
        <f t="shared" si="18"/>
        <v>102218.90127535946</v>
      </c>
      <c r="P76" s="395">
        <f t="shared" si="18"/>
        <v>104172.32639061949</v>
      </c>
    </row>
    <row r="77" spans="1:23" x14ac:dyDescent="0.3">
      <c r="A77" s="68"/>
      <c r="B77" s="69"/>
      <c r="C77" s="410"/>
      <c r="D77" s="69"/>
      <c r="E77" s="120"/>
      <c r="F77" s="121"/>
      <c r="G77" s="121"/>
      <c r="H77" s="121"/>
      <c r="I77" s="121"/>
      <c r="J77" s="121"/>
    </row>
    <row r="78" spans="1:23" ht="47.25" customHeight="1" x14ac:dyDescent="0.3">
      <c r="A78" s="656" t="s">
        <v>112</v>
      </c>
      <c r="B78" s="656"/>
      <c r="C78" s="392">
        <v>2005</v>
      </c>
      <c r="D78" s="392">
        <v>2006</v>
      </c>
      <c r="E78" s="501">
        <v>2007</v>
      </c>
      <c r="F78" s="501">
        <v>2008</v>
      </c>
      <c r="G78" s="501">
        <v>2009</v>
      </c>
      <c r="H78" s="501">
        <v>2010</v>
      </c>
      <c r="I78" s="501">
        <v>2011</v>
      </c>
      <c r="J78" s="501">
        <v>2012</v>
      </c>
      <c r="K78" s="501">
        <v>2013</v>
      </c>
      <c r="L78" s="501">
        <v>2014</v>
      </c>
      <c r="M78" s="501">
        <v>2015</v>
      </c>
      <c r="N78" s="513">
        <v>2016</v>
      </c>
      <c r="O78" s="513">
        <v>2017</v>
      </c>
      <c r="P78" s="513">
        <v>2018</v>
      </c>
      <c r="Q78" s="485"/>
    </row>
    <row r="79" spans="1:23" x14ac:dyDescent="0.3">
      <c r="A79" s="393"/>
      <c r="B79" s="394"/>
      <c r="C79" s="395">
        <f t="shared" ref="C79:P79" si="19">C76*21</f>
        <v>1090167.40881605</v>
      </c>
      <c r="D79" s="395">
        <f t="shared" si="19"/>
        <v>1110566.3136449605</v>
      </c>
      <c r="E79" s="395">
        <f t="shared" si="19"/>
        <v>1130965.2184738715</v>
      </c>
      <c r="F79" s="395">
        <f>F76*21</f>
        <v>1166858.7934852568</v>
      </c>
      <c r="G79" s="395">
        <f t="shared" si="19"/>
        <v>1187532.2198977484</v>
      </c>
      <c r="H79" s="395">
        <f t="shared" si="19"/>
        <v>1208205.6463102405</v>
      </c>
      <c r="I79" s="395">
        <f t="shared" si="19"/>
        <v>1949659.4808263495</v>
      </c>
      <c r="J79" s="395">
        <f t="shared" si="19"/>
        <v>1989092.3884410469</v>
      </c>
      <c r="K79" s="395">
        <f t="shared" si="19"/>
        <v>2028525.2960557453</v>
      </c>
      <c r="L79" s="395">
        <f t="shared" si="19"/>
        <v>2067958.203670443</v>
      </c>
      <c r="M79" s="395">
        <f>M76*21</f>
        <v>2107391.1112851412</v>
      </c>
      <c r="N79" s="395">
        <f t="shared" si="19"/>
        <v>2106357.2269096649</v>
      </c>
      <c r="O79" s="395">
        <f t="shared" si="19"/>
        <v>2146596.9267825484</v>
      </c>
      <c r="P79" s="395">
        <f t="shared" si="19"/>
        <v>2187618.8542030095</v>
      </c>
    </row>
    <row r="80" spans="1:23" x14ac:dyDescent="0.3">
      <c r="F80" s="123"/>
    </row>
    <row r="81" spans="2:6" x14ac:dyDescent="0.3">
      <c r="B81" s="57"/>
      <c r="C81" s="367"/>
      <c r="D81" s="57"/>
      <c r="E81" s="57"/>
    </row>
    <row r="82" spans="2:6" x14ac:dyDescent="0.3">
      <c r="B82" s="57"/>
      <c r="C82" s="124"/>
      <c r="D82" s="124"/>
      <c r="E82" s="124"/>
      <c r="F82" s="123"/>
    </row>
    <row r="83" spans="2:6" x14ac:dyDescent="0.3">
      <c r="B83" s="57"/>
      <c r="C83" s="124"/>
      <c r="D83" s="124"/>
      <c r="E83" s="124"/>
    </row>
  </sheetData>
  <mergeCells count="38">
    <mergeCell ref="A33:B33"/>
    <mergeCell ref="A48:D48"/>
    <mergeCell ref="A50:A54"/>
    <mergeCell ref="A61:B61"/>
    <mergeCell ref="A62:A63"/>
    <mergeCell ref="B62:B63"/>
    <mergeCell ref="C62:C63"/>
    <mergeCell ref="D62:D63"/>
    <mergeCell ref="E62:F63"/>
    <mergeCell ref="G62:H63"/>
    <mergeCell ref="I62:I63"/>
    <mergeCell ref="J62:W62"/>
    <mergeCell ref="A64:A67"/>
    <mergeCell ref="B64:B67"/>
    <mergeCell ref="C64:C67"/>
    <mergeCell ref="E64:F64"/>
    <mergeCell ref="G64:H64"/>
    <mergeCell ref="E65:F65"/>
    <mergeCell ref="G65:H65"/>
    <mergeCell ref="E66:F66"/>
    <mergeCell ref="G66:H66"/>
    <mergeCell ref="E67:F67"/>
    <mergeCell ref="G67:H67"/>
    <mergeCell ref="I68:I69"/>
    <mergeCell ref="J68:W68"/>
    <mergeCell ref="A70:A72"/>
    <mergeCell ref="B70:B72"/>
    <mergeCell ref="C70:C72"/>
    <mergeCell ref="A68:A69"/>
    <mergeCell ref="B68:B69"/>
    <mergeCell ref="C68:C69"/>
    <mergeCell ref="D68:D69"/>
    <mergeCell ref="E68:E69"/>
    <mergeCell ref="A75:B75"/>
    <mergeCell ref="A78:B78"/>
    <mergeCell ref="F68:F69"/>
    <mergeCell ref="G68:G69"/>
    <mergeCell ref="H68:H69"/>
  </mergeCells>
  <pageMargins left="0.25" right="0.25" top="0.75" bottom="0.75" header="0.3" footer="0.3"/>
  <pageSetup paperSize="9" scale="35" fitToHeight="0" orientation="landscape" horizontalDpi="4294967293" verticalDpi="4294967293"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codeName="Sheet67">
    <tabColor rgb="FFFFC000"/>
    <pageSetUpPr fitToPage="1"/>
  </sheetPr>
  <dimension ref="A1:X48"/>
  <sheetViews>
    <sheetView topLeftCell="K1" zoomScaleNormal="100" zoomScalePageLayoutView="80" workbookViewId="0">
      <selection activeCell="N2" sqref="N2:P2"/>
    </sheetView>
  </sheetViews>
  <sheetFormatPr defaultColWidth="8.6640625" defaultRowHeight="15.6" x14ac:dyDescent="0.3"/>
  <cols>
    <col min="1" max="1" width="45.44140625" style="353" customWidth="1"/>
    <col min="2" max="4" width="19.6640625" style="122" customWidth="1"/>
    <col min="5" max="5" width="25.6640625" style="57" customWidth="1"/>
    <col min="6" max="6" width="24.33203125" style="57" customWidth="1"/>
    <col min="7" max="7" width="23" style="57" customWidth="1"/>
    <col min="8" max="8" width="22.33203125" style="57" customWidth="1"/>
    <col min="9" max="9" width="21.6640625" style="57" customWidth="1"/>
    <col min="10" max="10" width="21.33203125" style="57" customWidth="1"/>
    <col min="11" max="11" width="21.44140625" style="57" customWidth="1"/>
    <col min="12" max="12" width="20.6640625" style="57" customWidth="1"/>
    <col min="13" max="13" width="21.6640625" style="57" customWidth="1"/>
    <col min="14" max="14" width="20.33203125" style="57" customWidth="1"/>
    <col min="15" max="15" width="18.5546875" style="57" customWidth="1"/>
    <col min="16" max="16" width="19.109375" style="57" customWidth="1"/>
    <col min="17" max="191" width="8.6640625" style="57"/>
    <col min="192" max="192" width="43.44140625" style="57" customWidth="1"/>
    <col min="193" max="199" width="18.6640625" style="57" customWidth="1"/>
    <col min="200" max="200" width="15.44140625" style="57" customWidth="1"/>
    <col min="201" max="201" width="12.33203125" style="57" customWidth="1"/>
    <col min="202" max="202" width="14.33203125" style="57" customWidth="1"/>
    <col min="203" max="203" width="12.33203125" style="57" customWidth="1"/>
    <col min="204" max="204" width="12.6640625" style="57" customWidth="1"/>
    <col min="205" max="206" width="12.44140625" style="57" customWidth="1"/>
    <col min="207" max="207" width="12.33203125" style="57" customWidth="1"/>
    <col min="208" max="213" width="11.44140625" style="57" bestFit="1" customWidth="1"/>
    <col min="214" max="214" width="13.6640625" style="57" bestFit="1" customWidth="1"/>
    <col min="215" max="219" width="11.44140625" style="57" bestFit="1" customWidth="1"/>
    <col min="220" max="220" width="11.6640625" style="57" customWidth="1"/>
    <col min="221" max="221" width="13.44140625" style="57" bestFit="1" customWidth="1"/>
    <col min="222" max="223" width="11.44140625" style="57" bestFit="1" customWidth="1"/>
    <col min="224" max="224" width="13.6640625" style="57" bestFit="1" customWidth="1"/>
    <col min="225" max="230" width="11.44140625" style="57" bestFit="1" customWidth="1"/>
    <col min="231" max="233" width="11.33203125" style="57" bestFit="1" customWidth="1"/>
    <col min="234" max="234" width="13.6640625" style="57" bestFit="1" customWidth="1"/>
    <col min="235" max="239" width="11.33203125" style="57" bestFit="1" customWidth="1"/>
    <col min="240" max="240" width="13.44140625" style="57" customWidth="1"/>
    <col min="241" max="241" width="11.33203125" style="57" bestFit="1" customWidth="1"/>
    <col min="242" max="242" width="15.33203125" style="57" customWidth="1"/>
    <col min="243" max="243" width="13.33203125" style="57" customWidth="1"/>
    <col min="244" max="244" width="15.6640625" style="57" customWidth="1"/>
    <col min="245" max="245" width="14.6640625" style="57" customWidth="1"/>
    <col min="246" max="246" width="19.33203125" style="57" customWidth="1"/>
    <col min="247" max="247" width="14" style="57" customWidth="1"/>
    <col min="248" max="248" width="15.6640625" style="57" customWidth="1"/>
    <col min="249" max="249" width="17" style="57" customWidth="1"/>
    <col min="250" max="250" width="16.33203125" style="57" customWidth="1"/>
    <col min="251" max="251" width="17.33203125" style="57" customWidth="1"/>
    <col min="252" max="253" width="8.6640625" style="57"/>
    <col min="254" max="254" width="13.6640625" style="57" bestFit="1" customWidth="1"/>
    <col min="255" max="16384" width="8.6640625" style="57"/>
  </cols>
  <sheetData>
    <row r="1" spans="1:24" x14ac:dyDescent="0.3">
      <c r="A1" s="325"/>
      <c r="B1" s="56"/>
      <c r="C1" s="56"/>
      <c r="D1" s="56"/>
      <c r="E1" s="55"/>
      <c r="F1" s="55"/>
      <c r="G1" s="55"/>
      <c r="H1" s="326"/>
      <c r="I1" s="327"/>
      <c r="J1" s="55"/>
    </row>
    <row r="2" spans="1:24" s="63" customFormat="1" x14ac:dyDescent="0.3">
      <c r="A2" s="297" t="s">
        <v>44</v>
      </c>
      <c r="B2" s="59" t="s">
        <v>168</v>
      </c>
      <c r="C2" s="60">
        <v>2005</v>
      </c>
      <c r="D2" s="60">
        <v>2006</v>
      </c>
      <c r="E2" s="60">
        <v>2007</v>
      </c>
      <c r="F2" s="60">
        <v>2008</v>
      </c>
      <c r="G2" s="60">
        <v>2009</v>
      </c>
      <c r="H2" s="60">
        <v>2010</v>
      </c>
      <c r="I2" s="60">
        <v>2011</v>
      </c>
      <c r="J2" s="60">
        <v>2012</v>
      </c>
      <c r="K2" s="60">
        <v>2013</v>
      </c>
      <c r="L2" s="60">
        <v>2014</v>
      </c>
      <c r="M2" s="60">
        <v>2015</v>
      </c>
      <c r="N2" s="60">
        <v>2016</v>
      </c>
      <c r="O2" s="60">
        <v>2017</v>
      </c>
      <c r="P2" s="61">
        <v>2018</v>
      </c>
    </row>
    <row r="3" spans="1:24" s="66" customFormat="1" x14ac:dyDescent="0.3">
      <c r="A3" s="328"/>
      <c r="B3" s="65"/>
      <c r="C3" s="329">
        <f>'Urban population'!G37</f>
        <v>38521774.400000006</v>
      </c>
      <c r="D3" s="329">
        <f>'Urban population'!H37</f>
        <v>39517322.500000007</v>
      </c>
      <c r="E3" s="329">
        <f>'Urban population'!I37</f>
        <v>40512870.600000009</v>
      </c>
      <c r="F3" s="329">
        <f>'Urban population'!J37</f>
        <v>41508418.70000001</v>
      </c>
      <c r="G3" s="329">
        <f>'Urban population'!K37</f>
        <v>42503966.800000012</v>
      </c>
      <c r="H3" s="329">
        <f>'Urban population'!L37</f>
        <v>43499514.900000013</v>
      </c>
      <c r="I3" s="329">
        <f>'Urban population'!M37</f>
        <v>44495063</v>
      </c>
      <c r="J3" s="329">
        <f>'Urban population'!N37</f>
        <v>45777561.885743037</v>
      </c>
      <c r="K3" s="329">
        <f>'Urban population'!O37</f>
        <v>47060060.771486074</v>
      </c>
      <c r="L3" s="329">
        <f>'Urban population'!P37</f>
        <v>48342559.657229111</v>
      </c>
      <c r="M3" s="329">
        <f>'Urban population'!Q37</f>
        <v>49625058.542972147</v>
      </c>
      <c r="N3" s="329">
        <f>'Urban population'!R37</f>
        <v>50907557.428715184</v>
      </c>
      <c r="O3" s="329">
        <f>'Urban population'!S37</f>
        <v>52190056.314458221</v>
      </c>
      <c r="P3" s="330">
        <f>'Urban population'!T37</f>
        <v>53472555.200201258</v>
      </c>
    </row>
    <row r="4" spans="1:24" s="66" customFormat="1" x14ac:dyDescent="0.3">
      <c r="A4" s="331"/>
      <c r="B4" s="69"/>
      <c r="D4" s="69"/>
      <c r="E4" s="67"/>
      <c r="F4" s="67"/>
      <c r="G4" s="67"/>
      <c r="H4" s="67"/>
      <c r="I4" s="67"/>
      <c r="J4" s="332"/>
      <c r="N4" s="380"/>
    </row>
    <row r="5" spans="1:24" s="66" customFormat="1" x14ac:dyDescent="0.3">
      <c r="A5" s="331"/>
      <c r="B5" s="69"/>
      <c r="C5" s="69"/>
      <c r="D5" s="69"/>
      <c r="E5" s="70"/>
      <c r="F5" s="70"/>
      <c r="G5" s="70"/>
      <c r="H5" s="70"/>
      <c r="I5" s="333"/>
      <c r="J5" s="70"/>
      <c r="N5" s="380"/>
    </row>
    <row r="6" spans="1:24" s="66" customFormat="1" x14ac:dyDescent="0.3">
      <c r="A6" s="297" t="s">
        <v>45</v>
      </c>
      <c r="B6" s="59" t="s">
        <v>46</v>
      </c>
      <c r="C6" s="60">
        <v>2005</v>
      </c>
      <c r="D6" s="60">
        <v>2006</v>
      </c>
      <c r="E6" s="60">
        <v>2007</v>
      </c>
      <c r="F6" s="60">
        <v>2008</v>
      </c>
      <c r="G6" s="60">
        <v>2009</v>
      </c>
      <c r="H6" s="60">
        <v>2010</v>
      </c>
      <c r="I6" s="60">
        <v>2011</v>
      </c>
      <c r="J6" s="60">
        <v>2012</v>
      </c>
      <c r="K6" s="60">
        <v>2013</v>
      </c>
      <c r="L6" s="60">
        <v>2014</v>
      </c>
      <c r="M6" s="60">
        <v>2015</v>
      </c>
      <c r="N6" s="60">
        <v>2016</v>
      </c>
      <c r="O6" s="60">
        <v>2017</v>
      </c>
      <c r="P6" s="61">
        <v>2018</v>
      </c>
    </row>
    <row r="7" spans="1:24" s="66" customFormat="1" x14ac:dyDescent="0.3">
      <c r="A7" s="328"/>
      <c r="B7" s="65"/>
      <c r="C7" s="313">
        <f>'Protein intake'!$B$41/1000*365</f>
        <v>23.761499999999998</v>
      </c>
      <c r="D7" s="313">
        <f>'Protein intake'!$B$41/1000*365</f>
        <v>23.761499999999998</v>
      </c>
      <c r="E7" s="313">
        <f>'Protein intake'!$B$41/1000*365</f>
        <v>23.761499999999998</v>
      </c>
      <c r="F7" s="313">
        <f>'Protein intake'!$B$41/1000*365</f>
        <v>23.761499999999998</v>
      </c>
      <c r="G7" s="313">
        <f>'Protein intake'!$F$41/1000*365</f>
        <v>21.224750000000004</v>
      </c>
      <c r="H7" s="313">
        <f>'Protein intake'!$F$41/1000*365</f>
        <v>21.224750000000004</v>
      </c>
      <c r="I7" s="313">
        <f>'Protein intake'!$L$41/1000*365</f>
        <v>21.589750000000002</v>
      </c>
      <c r="J7" s="313">
        <f>'Protein intake'!$L$41/1000*365</f>
        <v>21.589750000000002</v>
      </c>
      <c r="K7" s="313">
        <f>'Protein intake'!$L$41/1000*365</f>
        <v>21.589750000000002</v>
      </c>
      <c r="L7" s="313">
        <f>'Protein intake'!$L$41/1000*365</f>
        <v>21.589750000000002</v>
      </c>
      <c r="M7" s="313">
        <f>'Protein intake'!$L$41/1000*365</f>
        <v>21.589750000000002</v>
      </c>
      <c r="N7" s="313">
        <f>'Protein intake'!$L$41/1000*365</f>
        <v>21.589750000000002</v>
      </c>
      <c r="O7" s="313">
        <f>'Protein intake'!$L$41/1000*365</f>
        <v>21.589750000000002</v>
      </c>
      <c r="P7" s="314">
        <f>'Protein intake'!$L$41/1000*365</f>
        <v>21.589750000000002</v>
      </c>
    </row>
    <row r="8" spans="1:24" s="66" customFormat="1" x14ac:dyDescent="0.3">
      <c r="A8" s="331"/>
      <c r="B8" s="69"/>
      <c r="C8" s="335"/>
      <c r="D8" s="69"/>
      <c r="E8" s="75"/>
      <c r="F8" s="75"/>
      <c r="G8" s="75"/>
      <c r="H8" s="75"/>
      <c r="I8" s="75"/>
      <c r="J8" s="75"/>
      <c r="N8" s="380"/>
    </row>
    <row r="9" spans="1:24" s="66" customFormat="1" x14ac:dyDescent="0.3">
      <c r="A9" s="331"/>
      <c r="B9" s="76"/>
      <c r="C9" s="76"/>
      <c r="D9" s="76"/>
      <c r="E9" s="70"/>
      <c r="F9" s="70"/>
      <c r="G9" s="70"/>
      <c r="H9" s="70"/>
      <c r="I9" s="70"/>
      <c r="J9" s="70"/>
      <c r="N9" s="380"/>
    </row>
    <row r="10" spans="1:24" s="63" customFormat="1" ht="30" customHeight="1" x14ac:dyDescent="0.3">
      <c r="A10" s="297" t="s">
        <v>335</v>
      </c>
      <c r="B10" s="59"/>
      <c r="C10" s="60">
        <v>2005</v>
      </c>
      <c r="D10" s="60">
        <v>2006</v>
      </c>
      <c r="E10" s="60">
        <v>2007</v>
      </c>
      <c r="F10" s="60">
        <v>2008</v>
      </c>
      <c r="G10" s="60">
        <v>2009</v>
      </c>
      <c r="H10" s="60">
        <v>2010</v>
      </c>
      <c r="I10" s="60">
        <v>2011</v>
      </c>
      <c r="J10" s="60">
        <v>2012</v>
      </c>
      <c r="K10" s="60">
        <v>2013</v>
      </c>
      <c r="L10" s="60">
        <v>2014</v>
      </c>
      <c r="M10" s="60">
        <v>2015</v>
      </c>
      <c r="N10" s="60">
        <v>2016</v>
      </c>
      <c r="O10" s="60">
        <v>2017</v>
      </c>
      <c r="P10" s="61">
        <v>2018</v>
      </c>
      <c r="Q10" s="66"/>
      <c r="R10" s="66"/>
      <c r="S10" s="66"/>
      <c r="T10" s="66"/>
      <c r="U10" s="66"/>
      <c r="V10" s="66"/>
      <c r="W10" s="66"/>
      <c r="X10" s="66"/>
    </row>
    <row r="11" spans="1:24" ht="15.75" customHeight="1" x14ac:dyDescent="0.3">
      <c r="A11" s="336"/>
      <c r="B11" s="78"/>
      <c r="C11" s="41">
        <v>0.16</v>
      </c>
      <c r="D11" s="41">
        <v>0.16</v>
      </c>
      <c r="E11" s="42">
        <v>0.16</v>
      </c>
      <c r="F11" s="42">
        <v>0.16</v>
      </c>
      <c r="G11" s="42">
        <v>0.16</v>
      </c>
      <c r="H11" s="42">
        <v>0.16</v>
      </c>
      <c r="I11" s="42">
        <v>0.16</v>
      </c>
      <c r="J11" s="42">
        <v>0.16</v>
      </c>
      <c r="K11" s="43">
        <v>0.16</v>
      </c>
      <c r="L11" s="43">
        <v>0.16</v>
      </c>
      <c r="M11" s="43">
        <v>0.16</v>
      </c>
      <c r="N11" s="43">
        <v>0.16</v>
      </c>
      <c r="O11" s="43">
        <v>0.16</v>
      </c>
      <c r="P11" s="44">
        <v>0.16</v>
      </c>
      <c r="Q11" s="66"/>
      <c r="R11" s="66"/>
      <c r="S11" s="66"/>
      <c r="T11" s="66"/>
      <c r="U11" s="66"/>
      <c r="V11" s="66"/>
      <c r="W11" s="66"/>
      <c r="X11" s="66"/>
    </row>
    <row r="12" spans="1:24" ht="15.75" customHeight="1" x14ac:dyDescent="0.3">
      <c r="A12" s="338"/>
      <c r="B12" s="76"/>
      <c r="C12" s="76"/>
      <c r="D12" s="76"/>
      <c r="E12" s="75"/>
      <c r="F12" s="75"/>
      <c r="G12" s="75"/>
      <c r="H12" s="75"/>
      <c r="I12" s="75"/>
      <c r="J12" s="75"/>
      <c r="N12" s="380"/>
      <c r="O12" s="66"/>
      <c r="P12" s="66"/>
      <c r="Q12" s="66"/>
      <c r="R12" s="66"/>
      <c r="S12" s="66"/>
      <c r="T12" s="66"/>
      <c r="U12" s="66"/>
      <c r="V12" s="66"/>
      <c r="W12" s="66"/>
      <c r="X12" s="66"/>
    </row>
    <row r="13" spans="1:24" x14ac:dyDescent="0.3">
      <c r="A13" s="338"/>
      <c r="B13" s="76"/>
      <c r="C13" s="76"/>
      <c r="D13" s="76"/>
      <c r="E13" s="75"/>
      <c r="F13" s="81"/>
      <c r="G13" s="81"/>
      <c r="H13" s="81"/>
      <c r="I13" s="81"/>
      <c r="J13" s="81"/>
      <c r="N13" s="380"/>
      <c r="O13" s="66"/>
      <c r="P13" s="66"/>
      <c r="Q13" s="66"/>
      <c r="R13" s="66"/>
      <c r="S13" s="66"/>
      <c r="T13" s="66"/>
      <c r="U13" s="66"/>
      <c r="V13" s="66"/>
      <c r="W13" s="66"/>
      <c r="X13" s="66"/>
    </row>
    <row r="14" spans="1:24" ht="33.6" x14ac:dyDescent="0.3">
      <c r="A14" s="297" t="s">
        <v>336</v>
      </c>
      <c r="B14" s="59"/>
      <c r="C14" s="60">
        <v>2005</v>
      </c>
      <c r="D14" s="60">
        <v>2006</v>
      </c>
      <c r="E14" s="60">
        <v>2007</v>
      </c>
      <c r="F14" s="60">
        <v>2008</v>
      </c>
      <c r="G14" s="60">
        <v>2009</v>
      </c>
      <c r="H14" s="60">
        <v>2010</v>
      </c>
      <c r="I14" s="60">
        <v>2011</v>
      </c>
      <c r="J14" s="60">
        <v>2012</v>
      </c>
      <c r="K14" s="60">
        <v>2013</v>
      </c>
      <c r="L14" s="60">
        <v>2014</v>
      </c>
      <c r="M14" s="60">
        <v>2015</v>
      </c>
      <c r="N14" s="60">
        <v>2016</v>
      </c>
      <c r="O14" s="60">
        <v>2017</v>
      </c>
      <c r="P14" s="61">
        <v>2018</v>
      </c>
      <c r="Q14" s="66"/>
      <c r="R14" s="66"/>
      <c r="S14" s="66"/>
      <c r="T14" s="66"/>
      <c r="U14" s="66"/>
      <c r="V14" s="66"/>
      <c r="W14" s="66"/>
      <c r="X14" s="66"/>
    </row>
    <row r="15" spans="1:24" ht="15.75" customHeight="1" x14ac:dyDescent="0.3">
      <c r="A15" s="336"/>
      <c r="B15" s="78"/>
      <c r="C15" s="74">
        <v>1.4</v>
      </c>
      <c r="D15" s="74">
        <v>1.4</v>
      </c>
      <c r="E15" s="74">
        <v>1.4</v>
      </c>
      <c r="F15" s="74">
        <v>1.4</v>
      </c>
      <c r="G15" s="74">
        <v>1.4</v>
      </c>
      <c r="H15" s="74">
        <v>1.4</v>
      </c>
      <c r="I15" s="74">
        <v>1.4</v>
      </c>
      <c r="J15" s="74">
        <v>1.4</v>
      </c>
      <c r="K15" s="145">
        <v>1.4</v>
      </c>
      <c r="L15" s="145">
        <v>1.4</v>
      </c>
      <c r="M15" s="145">
        <v>1.4</v>
      </c>
      <c r="N15" s="145">
        <v>1.4</v>
      </c>
      <c r="O15" s="145">
        <v>1.4</v>
      </c>
      <c r="P15" s="146">
        <v>1.4</v>
      </c>
      <c r="Q15" s="66"/>
      <c r="R15" s="66"/>
      <c r="S15" s="66"/>
      <c r="T15" s="66"/>
      <c r="U15" s="66"/>
      <c r="V15" s="66"/>
      <c r="W15" s="66"/>
      <c r="X15" s="66"/>
    </row>
    <row r="16" spans="1:24" ht="15.75" customHeight="1" x14ac:dyDescent="0.3">
      <c r="A16" s="338"/>
      <c r="B16" s="76"/>
      <c r="C16" s="76"/>
      <c r="D16" s="76"/>
      <c r="E16" s="75"/>
      <c r="F16" s="75"/>
      <c r="G16" s="75"/>
      <c r="H16" s="75"/>
      <c r="I16" s="75"/>
      <c r="J16" s="75"/>
      <c r="N16" s="380"/>
      <c r="O16" s="66"/>
      <c r="P16" s="66"/>
      <c r="Q16" s="66"/>
      <c r="R16" s="66"/>
      <c r="S16" s="66"/>
      <c r="T16" s="66"/>
      <c r="U16" s="66"/>
      <c r="V16" s="66"/>
      <c r="W16" s="66"/>
      <c r="X16" s="66"/>
    </row>
    <row r="17" spans="1:16" x14ac:dyDescent="0.3">
      <c r="A17" s="338"/>
      <c r="B17" s="76"/>
      <c r="C17" s="76"/>
      <c r="D17" s="76"/>
      <c r="E17" s="82"/>
      <c r="F17" s="82"/>
      <c r="G17" s="82"/>
      <c r="H17" s="82"/>
      <c r="I17" s="82"/>
      <c r="J17" s="82"/>
      <c r="N17" s="55"/>
    </row>
    <row r="18" spans="1:16" s="63" customFormat="1" ht="51.6" x14ac:dyDescent="0.3">
      <c r="A18" s="297" t="s">
        <v>337</v>
      </c>
      <c r="B18" s="59"/>
      <c r="C18" s="60">
        <v>2005</v>
      </c>
      <c r="D18" s="60">
        <v>2006</v>
      </c>
      <c r="E18" s="60">
        <v>2007</v>
      </c>
      <c r="F18" s="60">
        <v>2008</v>
      </c>
      <c r="G18" s="60">
        <v>2009</v>
      </c>
      <c r="H18" s="60">
        <v>2010</v>
      </c>
      <c r="I18" s="60">
        <v>2011</v>
      </c>
      <c r="J18" s="60">
        <v>2012</v>
      </c>
      <c r="K18" s="60">
        <v>2013</v>
      </c>
      <c r="L18" s="60">
        <v>2014</v>
      </c>
      <c r="M18" s="60">
        <v>2015</v>
      </c>
      <c r="N18" s="60">
        <v>2016</v>
      </c>
      <c r="O18" s="60">
        <v>2017</v>
      </c>
      <c r="P18" s="61">
        <v>2018</v>
      </c>
    </row>
    <row r="19" spans="1:16" x14ac:dyDescent="0.3">
      <c r="A19" s="336"/>
      <c r="B19" s="78"/>
      <c r="C19" s="41">
        <v>1.25</v>
      </c>
      <c r="D19" s="41">
        <v>1.25</v>
      </c>
      <c r="E19" s="42">
        <v>1.25</v>
      </c>
      <c r="F19" s="42">
        <v>1.25</v>
      </c>
      <c r="G19" s="42">
        <v>1.25</v>
      </c>
      <c r="H19" s="42">
        <v>1.25</v>
      </c>
      <c r="I19" s="42">
        <v>1.25</v>
      </c>
      <c r="J19" s="42">
        <v>1.25</v>
      </c>
      <c r="K19" s="43">
        <v>1.25</v>
      </c>
      <c r="L19" s="43">
        <v>1.25</v>
      </c>
      <c r="M19" s="43">
        <v>1.25</v>
      </c>
      <c r="N19" s="43">
        <v>1.25</v>
      </c>
      <c r="O19" s="43">
        <v>1.25</v>
      </c>
      <c r="P19" s="44">
        <v>1.25</v>
      </c>
    </row>
    <row r="20" spans="1:16" x14ac:dyDescent="0.3">
      <c r="A20" s="338"/>
      <c r="B20" s="76"/>
      <c r="C20" s="76"/>
      <c r="D20" s="76"/>
      <c r="E20" s="75"/>
      <c r="F20" s="75"/>
      <c r="G20" s="75"/>
      <c r="H20" s="75"/>
      <c r="I20" s="75"/>
      <c r="J20" s="75"/>
      <c r="N20" s="55"/>
    </row>
    <row r="21" spans="1:16" x14ac:dyDescent="0.3">
      <c r="A21" s="338"/>
      <c r="B21" s="76"/>
      <c r="C21" s="76"/>
      <c r="D21" s="76"/>
      <c r="E21" s="82"/>
      <c r="F21" s="82"/>
      <c r="G21" s="82"/>
      <c r="H21" s="82"/>
      <c r="I21" s="82"/>
      <c r="J21" s="82"/>
      <c r="N21" s="55"/>
    </row>
    <row r="22" spans="1:16" s="49" customFormat="1" ht="15.75" customHeight="1" x14ac:dyDescent="0.3">
      <c r="A22" s="297" t="s">
        <v>338</v>
      </c>
      <c r="B22" s="298"/>
      <c r="C22" s="50"/>
      <c r="D22" s="50"/>
      <c r="E22" s="91"/>
      <c r="F22" s="91"/>
      <c r="G22" s="91"/>
      <c r="H22" s="91"/>
      <c r="I22" s="91"/>
      <c r="J22" s="91"/>
      <c r="N22" s="89"/>
    </row>
    <row r="23" spans="1:16" s="49" customFormat="1" ht="15.75" customHeight="1" x14ac:dyDescent="0.3">
      <c r="A23" s="94">
        <v>0</v>
      </c>
      <c r="B23" s="93" t="s">
        <v>47</v>
      </c>
      <c r="C23" s="50"/>
      <c r="D23" s="50"/>
      <c r="E23" s="51"/>
      <c r="F23" s="48"/>
      <c r="G23" s="48"/>
      <c r="H23" s="48"/>
      <c r="I23" s="48"/>
      <c r="J23" s="48"/>
      <c r="N23" s="89"/>
    </row>
    <row r="24" spans="1:16" s="49" customFormat="1" ht="15.75" customHeight="1" x14ac:dyDescent="0.3">
      <c r="A24" s="339"/>
      <c r="B24" s="50"/>
      <c r="C24" s="50"/>
      <c r="D24" s="50"/>
      <c r="E24" s="51"/>
      <c r="F24" s="48"/>
      <c r="G24" s="48"/>
      <c r="H24" s="48"/>
      <c r="I24" s="48"/>
      <c r="J24" s="48"/>
      <c r="N24" s="89"/>
    </row>
    <row r="25" spans="1:16" s="49" customFormat="1" ht="15.75" customHeight="1" x14ac:dyDescent="0.3">
      <c r="A25" s="339"/>
      <c r="B25" s="50"/>
      <c r="C25" s="50"/>
      <c r="D25" s="50"/>
      <c r="E25" s="51"/>
      <c r="F25" s="48"/>
      <c r="G25" s="48"/>
      <c r="H25" s="48"/>
      <c r="I25" s="48"/>
      <c r="J25" s="48"/>
      <c r="N25" s="89"/>
    </row>
    <row r="26" spans="1:16" ht="33.6" x14ac:dyDescent="0.3">
      <c r="A26" s="297" t="s">
        <v>339</v>
      </c>
      <c r="B26" s="115" t="s">
        <v>47</v>
      </c>
      <c r="C26" s="60">
        <v>2005</v>
      </c>
      <c r="D26" s="60">
        <v>2006</v>
      </c>
      <c r="E26" s="60">
        <v>2007</v>
      </c>
      <c r="F26" s="60">
        <v>2008</v>
      </c>
      <c r="G26" s="60">
        <v>2009</v>
      </c>
      <c r="H26" s="60">
        <v>2010</v>
      </c>
      <c r="I26" s="60">
        <v>2011</v>
      </c>
      <c r="J26" s="60">
        <v>2012</v>
      </c>
      <c r="K26" s="60">
        <v>2013</v>
      </c>
      <c r="L26" s="60">
        <v>2014</v>
      </c>
      <c r="M26" s="60">
        <v>2015</v>
      </c>
      <c r="N26" s="60">
        <v>2016</v>
      </c>
      <c r="O26" s="60">
        <v>2017</v>
      </c>
      <c r="P26" s="61">
        <v>2018</v>
      </c>
    </row>
    <row r="27" spans="1:16" s="49" customFormat="1" x14ac:dyDescent="0.3">
      <c r="A27" s="340"/>
      <c r="B27" s="84"/>
      <c r="C27" s="315">
        <f t="shared" ref="C27:L27" si="0">(C3*C7*C11*C15*C19)-$A$23</f>
        <v>256293839.873568</v>
      </c>
      <c r="D27" s="315">
        <f t="shared" si="0"/>
        <v>262917440.40345007</v>
      </c>
      <c r="E27" s="315">
        <f t="shared" si="0"/>
        <v>269541040.93333203</v>
      </c>
      <c r="F27" s="315">
        <f t="shared" si="0"/>
        <v>276164641.46321404</v>
      </c>
      <c r="G27" s="315">
        <f t="shared" si="0"/>
        <v>252598099.41472411</v>
      </c>
      <c r="H27" s="315">
        <f t="shared" si="0"/>
        <v>258514572.08465713</v>
      </c>
      <c r="I27" s="315">
        <f t="shared" si="0"/>
        <v>268978440.19319004</v>
      </c>
      <c r="J27" s="315">
        <f t="shared" si="0"/>
        <v>276731312.68236184</v>
      </c>
      <c r="K27" s="315">
        <f t="shared" si="0"/>
        <v>284484185.17153358</v>
      </c>
      <c r="L27" s="315">
        <f t="shared" si="0"/>
        <v>292237057.66070545</v>
      </c>
      <c r="M27" s="315">
        <f>(M3*M7*M11*M15*M19)-$A$23</f>
        <v>299989930.14987719</v>
      </c>
      <c r="N27" s="315">
        <f t="shared" ref="N27:P27" si="1">(N3*N7*N11*N15*N19)-$A$23</f>
        <v>307742802.63904905</v>
      </c>
      <c r="O27" s="315">
        <f t="shared" si="1"/>
        <v>315495675.1282208</v>
      </c>
      <c r="P27" s="316">
        <f t="shared" si="1"/>
        <v>323248547.61739266</v>
      </c>
    </row>
    <row r="28" spans="1:16" s="49" customFormat="1" x14ac:dyDescent="0.3">
      <c r="A28" s="341"/>
      <c r="B28" s="85"/>
      <c r="C28" s="85"/>
      <c r="D28" s="85"/>
      <c r="E28" s="86"/>
      <c r="F28" s="86"/>
      <c r="G28" s="86"/>
      <c r="H28" s="86"/>
      <c r="I28" s="86"/>
      <c r="J28" s="86"/>
      <c r="N28" s="89"/>
    </row>
    <row r="29" spans="1:16" s="49" customFormat="1" x14ac:dyDescent="0.3">
      <c r="A29" s="341"/>
      <c r="B29" s="85"/>
      <c r="C29" s="85"/>
      <c r="D29" s="85"/>
      <c r="E29" s="87"/>
      <c r="F29" s="87"/>
      <c r="G29" s="87"/>
      <c r="H29" s="87"/>
      <c r="I29" s="87"/>
      <c r="J29" s="87"/>
      <c r="N29" s="89"/>
    </row>
    <row r="30" spans="1:16" ht="33.6" x14ac:dyDescent="0.3">
      <c r="A30" s="297" t="s">
        <v>340</v>
      </c>
      <c r="B30" s="59" t="s">
        <v>48</v>
      </c>
      <c r="C30" s="60">
        <v>2005</v>
      </c>
      <c r="D30" s="60">
        <v>2006</v>
      </c>
      <c r="E30" s="60">
        <v>2007</v>
      </c>
      <c r="F30" s="60">
        <v>2008</v>
      </c>
      <c r="G30" s="60">
        <v>2009</v>
      </c>
      <c r="H30" s="60">
        <v>2010</v>
      </c>
      <c r="I30" s="60">
        <v>2011</v>
      </c>
      <c r="J30" s="60">
        <v>2012</v>
      </c>
      <c r="K30" s="60">
        <v>2013</v>
      </c>
      <c r="L30" s="60">
        <v>2014</v>
      </c>
      <c r="M30" s="60">
        <v>2015</v>
      </c>
      <c r="N30" s="60">
        <v>2016</v>
      </c>
      <c r="O30" s="60">
        <v>2017</v>
      </c>
      <c r="P30" s="61">
        <v>2018</v>
      </c>
    </row>
    <row r="31" spans="1:16" s="49" customFormat="1" x14ac:dyDescent="0.3">
      <c r="A31" s="342"/>
      <c r="B31" s="343"/>
      <c r="C31" s="315">
        <v>5.0000000000000001E-3</v>
      </c>
      <c r="D31" s="315">
        <v>5.0000000000000001E-3</v>
      </c>
      <c r="E31" s="315">
        <v>5.0000000000000001E-3</v>
      </c>
      <c r="F31" s="315">
        <v>5.0000000000000001E-3</v>
      </c>
      <c r="G31" s="315">
        <v>5.0000000000000001E-3</v>
      </c>
      <c r="H31" s="315">
        <v>5.0000000000000001E-3</v>
      </c>
      <c r="I31" s="315">
        <v>5.0000000000000001E-3</v>
      </c>
      <c r="J31" s="315">
        <v>5.0000000000000001E-3</v>
      </c>
      <c r="K31" s="315">
        <v>5.0000000000000001E-3</v>
      </c>
      <c r="L31" s="315">
        <v>5.0000000000000001E-3</v>
      </c>
      <c r="M31" s="315">
        <v>5.0000000000000001E-3</v>
      </c>
      <c r="N31" s="315">
        <v>5.0000000000000001E-3</v>
      </c>
      <c r="O31" s="315">
        <v>5.0000000000000001E-3</v>
      </c>
      <c r="P31" s="316">
        <v>5.0000000000000001E-3</v>
      </c>
    </row>
    <row r="32" spans="1:16" s="49" customFormat="1" x14ac:dyDescent="0.3">
      <c r="A32" s="344"/>
      <c r="B32" s="90"/>
      <c r="C32" s="90"/>
      <c r="D32" s="90"/>
      <c r="E32" s="86"/>
      <c r="F32" s="86"/>
      <c r="G32" s="86"/>
      <c r="H32" s="86"/>
      <c r="I32" s="86"/>
      <c r="J32" s="86"/>
      <c r="N32" s="89"/>
    </row>
    <row r="33" spans="1:16" s="49" customFormat="1" ht="15.75" customHeight="1" x14ac:dyDescent="0.3">
      <c r="A33" s="344"/>
      <c r="B33" s="89"/>
      <c r="C33" s="89"/>
      <c r="D33" s="89"/>
      <c r="E33" s="51"/>
      <c r="F33" s="51"/>
      <c r="G33" s="51"/>
      <c r="H33" s="51"/>
      <c r="I33" s="51"/>
      <c r="J33" s="51"/>
      <c r="N33" s="89"/>
    </row>
    <row r="34" spans="1:16" s="49" customFormat="1" ht="15" customHeight="1" x14ac:dyDescent="0.3">
      <c r="A34" s="345" t="s">
        <v>49</v>
      </c>
      <c r="B34" s="346"/>
      <c r="C34" s="346"/>
      <c r="D34" s="346"/>
      <c r="E34" s="51"/>
      <c r="F34" s="51"/>
      <c r="G34" s="51"/>
      <c r="H34" s="51"/>
      <c r="I34" s="51"/>
      <c r="J34" s="51"/>
      <c r="N34" s="89"/>
    </row>
    <row r="35" spans="1:16" s="49" customFormat="1" x14ac:dyDescent="0.3">
      <c r="A35" s="347">
        <f>44/28</f>
        <v>1.5714285714285714</v>
      </c>
      <c r="B35" s="85"/>
      <c r="C35" s="85"/>
      <c r="D35" s="85"/>
      <c r="E35" s="51"/>
      <c r="F35" s="51"/>
      <c r="G35" s="51"/>
      <c r="H35" s="51"/>
      <c r="I35" s="51"/>
      <c r="J35" s="51"/>
      <c r="N35" s="89"/>
    </row>
    <row r="36" spans="1:16" s="49" customFormat="1" x14ac:dyDescent="0.3">
      <c r="A36" s="97"/>
      <c r="B36" s="89"/>
      <c r="C36" s="89"/>
      <c r="D36" s="89"/>
      <c r="E36" s="51"/>
      <c r="F36" s="51"/>
      <c r="G36" s="51"/>
      <c r="H36" s="51"/>
      <c r="I36" s="51"/>
      <c r="J36" s="51"/>
      <c r="N36" s="89"/>
    </row>
    <row r="37" spans="1:16" s="49" customFormat="1" x14ac:dyDescent="0.3">
      <c r="A37" s="344"/>
      <c r="B37" s="90"/>
      <c r="C37" s="90"/>
      <c r="D37" s="90"/>
      <c r="E37" s="51"/>
      <c r="F37" s="51"/>
      <c r="G37" s="51"/>
      <c r="H37" s="51"/>
      <c r="I37" s="51"/>
      <c r="J37" s="51"/>
      <c r="N37" s="89"/>
    </row>
    <row r="38" spans="1:16" ht="31.5" customHeight="1" x14ac:dyDescent="0.3">
      <c r="A38" s="681" t="s">
        <v>115</v>
      </c>
      <c r="B38" s="682"/>
      <c r="C38" s="60">
        <v>2005</v>
      </c>
      <c r="D38" s="60">
        <v>2006</v>
      </c>
      <c r="E38" s="348">
        <v>2007</v>
      </c>
      <c r="F38" s="348">
        <v>2008</v>
      </c>
      <c r="G38" s="348">
        <v>2009</v>
      </c>
      <c r="H38" s="348">
        <v>2010</v>
      </c>
      <c r="I38" s="348">
        <v>2011</v>
      </c>
      <c r="J38" s="348">
        <v>2012</v>
      </c>
      <c r="K38" s="60">
        <v>2013</v>
      </c>
      <c r="L38" s="60">
        <v>2014</v>
      </c>
      <c r="M38" s="60">
        <v>2015</v>
      </c>
      <c r="N38" s="60">
        <v>2016</v>
      </c>
      <c r="O38" s="60">
        <v>2017</v>
      </c>
      <c r="P38" s="61">
        <v>2018</v>
      </c>
    </row>
    <row r="39" spans="1:16" x14ac:dyDescent="0.3">
      <c r="A39" s="328"/>
      <c r="B39" s="65"/>
      <c r="C39" s="349">
        <f t="shared" ref="C39:L39" si="2">C27*C31*$A$35/10^3</f>
        <v>2013.7373132923201</v>
      </c>
      <c r="D39" s="349">
        <f t="shared" si="2"/>
        <v>2065.7798888842508</v>
      </c>
      <c r="E39" s="349">
        <f t="shared" si="2"/>
        <v>2117.8224644761804</v>
      </c>
      <c r="F39" s="349">
        <f t="shared" si="2"/>
        <v>2169.8650400681104</v>
      </c>
      <c r="G39" s="349">
        <f t="shared" si="2"/>
        <v>1984.6993525442608</v>
      </c>
      <c r="H39" s="349">
        <f t="shared" si="2"/>
        <v>2031.1859235223062</v>
      </c>
      <c r="I39" s="349">
        <f t="shared" si="2"/>
        <v>2113.4020300893503</v>
      </c>
      <c r="J39" s="349">
        <f t="shared" si="2"/>
        <v>2174.317456789986</v>
      </c>
      <c r="K39" s="349">
        <f t="shared" si="2"/>
        <v>2235.2328834906211</v>
      </c>
      <c r="L39" s="349">
        <f t="shared" si="2"/>
        <v>2296.1483101912568</v>
      </c>
      <c r="M39" s="349">
        <f>M27*M31*$A$35/10^3</f>
        <v>2357.0637368918924</v>
      </c>
      <c r="N39" s="349">
        <f t="shared" ref="N39:P39" si="3">N27*N31*$A$35/10^3</f>
        <v>2417.979163592528</v>
      </c>
      <c r="O39" s="349">
        <f t="shared" si="3"/>
        <v>2478.8945902931632</v>
      </c>
      <c r="P39" s="350">
        <f t="shared" si="3"/>
        <v>2539.8100169937993</v>
      </c>
    </row>
    <row r="40" spans="1:16" x14ac:dyDescent="0.3">
      <c r="A40" s="331"/>
      <c r="B40" s="69"/>
      <c r="C40" s="69"/>
      <c r="D40" s="69"/>
      <c r="E40" s="121"/>
      <c r="F40" s="121"/>
      <c r="G40" s="121"/>
      <c r="H40" s="121"/>
      <c r="I40" s="121"/>
      <c r="J40" s="121"/>
      <c r="N40" s="55"/>
    </row>
    <row r="41" spans="1:16" x14ac:dyDescent="0.3">
      <c r="N41" s="55"/>
    </row>
    <row r="42" spans="1:16" ht="47.25" customHeight="1" x14ac:dyDescent="0.3">
      <c r="A42" s="681" t="s">
        <v>113</v>
      </c>
      <c r="B42" s="682"/>
      <c r="C42" s="351">
        <v>2005</v>
      </c>
      <c r="D42" s="352">
        <v>2006</v>
      </c>
      <c r="E42" s="348">
        <v>2007</v>
      </c>
      <c r="F42" s="348">
        <v>2008</v>
      </c>
      <c r="G42" s="348">
        <v>2009</v>
      </c>
      <c r="H42" s="348">
        <v>2010</v>
      </c>
      <c r="I42" s="348">
        <v>2011</v>
      </c>
      <c r="J42" s="348">
        <v>2012</v>
      </c>
      <c r="K42" s="60">
        <v>2013</v>
      </c>
      <c r="L42" s="60">
        <v>2014</v>
      </c>
      <c r="M42" s="60">
        <v>2015</v>
      </c>
      <c r="N42" s="60">
        <v>2016</v>
      </c>
      <c r="O42" s="60">
        <v>2017</v>
      </c>
      <c r="P42" s="61">
        <v>2018</v>
      </c>
    </row>
    <row r="43" spans="1:16" x14ac:dyDescent="0.3">
      <c r="A43" s="328"/>
      <c r="B43" s="65"/>
      <c r="C43" s="118">
        <f t="shared" ref="C43:L43" si="4">C39*310</f>
        <v>624258.56712061923</v>
      </c>
      <c r="D43" s="118">
        <f t="shared" si="4"/>
        <v>640391.76555411774</v>
      </c>
      <c r="E43" s="118">
        <f t="shared" si="4"/>
        <v>656524.96398761589</v>
      </c>
      <c r="F43" s="118">
        <f t="shared" si="4"/>
        <v>672658.16242111416</v>
      </c>
      <c r="G43" s="118">
        <f t="shared" si="4"/>
        <v>615256.79928872082</v>
      </c>
      <c r="H43" s="118">
        <f t="shared" si="4"/>
        <v>629667.63629191497</v>
      </c>
      <c r="I43" s="118">
        <f t="shared" si="4"/>
        <v>655154.62932769861</v>
      </c>
      <c r="J43" s="118">
        <f t="shared" si="4"/>
        <v>674038.41160489561</v>
      </c>
      <c r="K43" s="118">
        <f t="shared" si="4"/>
        <v>692922.1938820926</v>
      </c>
      <c r="L43" s="118">
        <f t="shared" si="4"/>
        <v>711805.9761592896</v>
      </c>
      <c r="M43" s="118">
        <f>M39*310</f>
        <v>730689.75843648659</v>
      </c>
      <c r="N43" s="118">
        <f t="shared" ref="N43:P43" si="5">N39*310</f>
        <v>749573.5407136837</v>
      </c>
      <c r="O43" s="118">
        <f t="shared" si="5"/>
        <v>768457.32299088058</v>
      </c>
      <c r="P43" s="119">
        <f t="shared" si="5"/>
        <v>787341.10526807781</v>
      </c>
    </row>
    <row r="44" spans="1:16" x14ac:dyDescent="0.3">
      <c r="E44" s="354"/>
      <c r="G44" s="354"/>
    </row>
    <row r="46" spans="1:16" x14ac:dyDescent="0.3">
      <c r="A46" s="122"/>
      <c r="C46" s="50"/>
      <c r="D46" s="50"/>
    </row>
    <row r="47" spans="1:16" x14ac:dyDescent="0.3">
      <c r="A47" s="122"/>
      <c r="C47" s="124"/>
      <c r="D47" s="124"/>
    </row>
    <row r="48" spans="1:16" x14ac:dyDescent="0.3">
      <c r="A48" s="122"/>
      <c r="C48" s="355"/>
      <c r="D48" s="355"/>
    </row>
  </sheetData>
  <mergeCells count="2">
    <mergeCell ref="A38:B38"/>
    <mergeCell ref="A42:B42"/>
  </mergeCells>
  <hyperlinks>
    <hyperlink ref="P14" r:id="rId1" display="http://www.indiaenvironmentportal.org.in/files/file/nutritional%20intake%20in%20India%202011-12.pdf" xr:uid="{00000000-0004-0000-4D00-000000000000}"/>
  </hyperlinks>
  <pageMargins left="0.25" right="0.25" top="0.75" bottom="0.75" header="0.3" footer="0.3"/>
  <pageSetup paperSize="9" scale="51" fitToHeight="0" orientation="landscape" horizontalDpi="4294967293" verticalDpi="4294967293"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tabColor rgb="FFFFC000"/>
    <pageSetUpPr fitToPage="1"/>
  </sheetPr>
  <dimension ref="A1:Y83"/>
  <sheetViews>
    <sheetView topLeftCell="A70" zoomScale="85" zoomScaleNormal="85" zoomScalePageLayoutView="70" workbookViewId="0">
      <selection activeCell="L83" sqref="L83"/>
    </sheetView>
  </sheetViews>
  <sheetFormatPr defaultColWidth="8.6640625" defaultRowHeight="15.6" x14ac:dyDescent="0.3"/>
  <cols>
    <col min="1" max="1" width="41" style="57" customWidth="1"/>
    <col min="2" max="2" width="20" style="122" customWidth="1"/>
    <col min="3" max="3" width="27" style="122" customWidth="1"/>
    <col min="4" max="4" width="29.6640625" style="122" customWidth="1"/>
    <col min="5" max="5" width="25.6640625" style="122" customWidth="1"/>
    <col min="6" max="11" width="25.6640625" style="57" customWidth="1"/>
    <col min="12" max="12" width="24.6640625" style="57" bestFit="1" customWidth="1"/>
    <col min="13" max="14" width="21.6640625" style="57" customWidth="1"/>
    <col min="15" max="15" width="22" style="57" customWidth="1"/>
    <col min="16" max="16" width="18.6640625" style="57" customWidth="1"/>
    <col min="17" max="17" width="19.33203125" style="57" bestFit="1" customWidth="1"/>
    <col min="18" max="18" width="19.33203125" style="57" customWidth="1"/>
    <col min="19" max="19" width="18" style="57" customWidth="1"/>
    <col min="20" max="20" width="15.44140625" style="57" bestFit="1" customWidth="1"/>
    <col min="21" max="21" width="15.33203125" style="57" customWidth="1"/>
    <col min="22" max="22" width="16.44140625" style="57" customWidth="1"/>
    <col min="23" max="193" width="8.6640625" style="57" customWidth="1"/>
    <col min="194" max="194" width="43.44140625" style="57" customWidth="1"/>
    <col min="195" max="201" width="18.6640625" style="57" customWidth="1"/>
    <col min="202" max="202" width="15.44140625" style="57" customWidth="1"/>
    <col min="203" max="203" width="12.33203125" style="57" customWidth="1"/>
    <col min="204" max="204" width="14.33203125" style="57" customWidth="1"/>
    <col min="205" max="205" width="12.33203125" style="57" customWidth="1"/>
    <col min="206" max="206" width="12.6640625" style="57" customWidth="1"/>
    <col min="207" max="208" width="12.44140625" style="57" customWidth="1"/>
    <col min="209" max="209" width="12.33203125" style="57" customWidth="1"/>
    <col min="210" max="215" width="11.44140625" style="57" bestFit="1" customWidth="1"/>
    <col min="216" max="216" width="13.6640625" style="57" bestFit="1" customWidth="1"/>
    <col min="217" max="221" width="11.44140625" style="57" bestFit="1" customWidth="1"/>
    <col min="222" max="222" width="11.6640625" style="57" customWidth="1"/>
    <col min="223" max="223" width="13.44140625" style="57" bestFit="1" customWidth="1"/>
    <col min="224" max="225" width="11.44140625" style="57" bestFit="1" customWidth="1"/>
    <col min="226" max="226" width="13.6640625" style="57" bestFit="1" customWidth="1"/>
    <col min="227" max="232" width="11.44140625" style="57" bestFit="1" customWidth="1"/>
    <col min="233" max="235" width="11.33203125" style="57" bestFit="1" customWidth="1"/>
    <col min="236" max="236" width="13.6640625" style="57" bestFit="1" customWidth="1"/>
    <col min="237" max="241" width="11.33203125" style="57" bestFit="1" customWidth="1"/>
    <col min="242" max="242" width="13.44140625" style="57" customWidth="1"/>
    <col min="243" max="243" width="11.33203125" style="57" bestFit="1" customWidth="1"/>
    <col min="244" max="244" width="15.33203125" style="57" customWidth="1"/>
    <col min="245" max="245" width="13.33203125" style="57" customWidth="1"/>
    <col min="246" max="246" width="15.6640625" style="57" customWidth="1"/>
    <col min="247" max="247" width="14.6640625" style="57" customWidth="1"/>
    <col min="248" max="248" width="19.33203125" style="57" customWidth="1"/>
    <col min="249" max="249" width="14" style="57" customWidth="1"/>
    <col min="250" max="250" width="15.6640625" style="57" customWidth="1"/>
    <col min="251" max="251" width="17" style="57" customWidth="1"/>
    <col min="252" max="252" width="16.33203125" style="57" customWidth="1"/>
    <col min="253" max="253" width="17.33203125" style="57" customWidth="1"/>
    <col min="254" max="16384" width="8.6640625" style="57"/>
  </cols>
  <sheetData>
    <row r="1" spans="1:17" x14ac:dyDescent="0.3">
      <c r="A1" s="55"/>
      <c r="B1" s="56"/>
      <c r="C1" s="56"/>
      <c r="D1" s="56"/>
      <c r="E1" s="56"/>
      <c r="F1" s="55"/>
      <c r="G1" s="55"/>
      <c r="H1" s="55"/>
      <c r="I1" s="55"/>
      <c r="J1" s="55"/>
    </row>
    <row r="2" spans="1:17" s="63" customFormat="1" ht="16.2" x14ac:dyDescent="0.35">
      <c r="A2" s="58" t="s">
        <v>198</v>
      </c>
      <c r="B2" s="59" t="s">
        <v>210</v>
      </c>
      <c r="C2" s="60">
        <v>2005</v>
      </c>
      <c r="D2" s="60">
        <v>2006</v>
      </c>
      <c r="E2" s="60">
        <v>2007</v>
      </c>
      <c r="F2" s="60">
        <v>2008</v>
      </c>
      <c r="G2" s="60">
        <v>2009</v>
      </c>
      <c r="H2" s="60">
        <v>2010</v>
      </c>
      <c r="I2" s="60">
        <v>2011</v>
      </c>
      <c r="J2" s="60">
        <v>2012</v>
      </c>
      <c r="K2" s="60">
        <v>2013</v>
      </c>
      <c r="L2" s="60">
        <v>2014</v>
      </c>
      <c r="M2" s="60">
        <v>2015</v>
      </c>
      <c r="N2" s="60">
        <v>2016</v>
      </c>
      <c r="O2" s="60">
        <v>2017</v>
      </c>
      <c r="P2" s="61">
        <v>2018</v>
      </c>
      <c r="Q2" s="62"/>
    </row>
    <row r="3" spans="1:17" s="66" customFormat="1" ht="16.2" x14ac:dyDescent="0.35">
      <c r="A3" s="64"/>
      <c r="B3" s="65"/>
      <c r="C3" s="309">
        <f>'State population'!G38</f>
        <v>9128126.200000003</v>
      </c>
      <c r="D3" s="309">
        <f>'State population'!H38</f>
        <v>9287820.5000000037</v>
      </c>
      <c r="E3" s="309">
        <f>'State population'!I38</f>
        <v>9447514.8000000045</v>
      </c>
      <c r="F3" s="309">
        <f>'State population'!J38</f>
        <v>9607209.1000000052</v>
      </c>
      <c r="G3" s="309">
        <f>'State population'!K38</f>
        <v>9766903.400000006</v>
      </c>
      <c r="H3" s="309">
        <f>'State population'!L38</f>
        <v>9926597.7000000067</v>
      </c>
      <c r="I3" s="309">
        <f>'State population'!M38</f>
        <v>10086292</v>
      </c>
      <c r="J3" s="309">
        <f>'State population'!N38</f>
        <v>10276026.612222398</v>
      </c>
      <c r="K3" s="309">
        <f>'State population'!O38</f>
        <v>10465761.224444795</v>
      </c>
      <c r="L3" s="309">
        <f>'State population'!P38</f>
        <v>10655495.836667193</v>
      </c>
      <c r="M3" s="309">
        <f>'State population'!Q38</f>
        <v>10845230.448889591</v>
      </c>
      <c r="N3" s="309">
        <f>'State population'!R38</f>
        <v>11038534.184737913</v>
      </c>
      <c r="O3" s="309">
        <f>'State population'!S38</f>
        <v>11235407.044212162</v>
      </c>
      <c r="P3" s="309">
        <f>'State population'!T38</f>
        <v>11435849.027312336</v>
      </c>
      <c r="Q3" s="487"/>
    </row>
    <row r="4" spans="1:17" s="66" customFormat="1" ht="16.2" x14ac:dyDescent="0.35">
      <c r="A4" s="68"/>
      <c r="B4" s="69"/>
      <c r="C4" s="311"/>
      <c r="E4" s="67"/>
      <c r="F4" s="67"/>
      <c r="G4" s="67"/>
      <c r="H4" s="136"/>
      <c r="I4" s="67"/>
      <c r="J4" s="67"/>
      <c r="K4" s="67"/>
      <c r="L4" s="67"/>
      <c r="M4" s="67"/>
      <c r="N4" s="62"/>
      <c r="O4" s="62"/>
      <c r="P4" s="62"/>
      <c r="Q4" s="62"/>
    </row>
    <row r="5" spans="1:17" s="66" customFormat="1" ht="16.2" x14ac:dyDescent="0.35">
      <c r="A5" s="68"/>
      <c r="B5" s="69"/>
      <c r="C5" s="135"/>
      <c r="E5" s="70"/>
      <c r="F5" s="70"/>
      <c r="G5" s="71"/>
      <c r="H5" s="71"/>
      <c r="I5" s="72"/>
      <c r="J5" s="70"/>
      <c r="N5" s="62"/>
      <c r="O5" s="62"/>
      <c r="P5" s="62"/>
      <c r="Q5" s="62"/>
    </row>
    <row r="6" spans="1:17" s="66" customFormat="1" ht="16.2" x14ac:dyDescent="0.35">
      <c r="A6" s="58" t="s">
        <v>19</v>
      </c>
      <c r="B6" s="59" t="s">
        <v>1</v>
      </c>
      <c r="C6" s="60">
        <v>2005</v>
      </c>
      <c r="D6" s="60">
        <v>2006</v>
      </c>
      <c r="E6" s="60">
        <v>2007</v>
      </c>
      <c r="F6" s="60">
        <v>2008</v>
      </c>
      <c r="G6" s="60">
        <v>2009</v>
      </c>
      <c r="H6" s="60">
        <v>2010</v>
      </c>
      <c r="I6" s="60">
        <v>2011</v>
      </c>
      <c r="J6" s="60">
        <v>2012</v>
      </c>
      <c r="K6" s="60">
        <v>2013</v>
      </c>
      <c r="L6" s="60">
        <v>2014</v>
      </c>
      <c r="M6" s="60">
        <v>2015</v>
      </c>
      <c r="N6" s="60">
        <v>2016</v>
      </c>
      <c r="O6" s="60">
        <v>2017</v>
      </c>
      <c r="P6" s="61">
        <v>2018</v>
      </c>
      <c r="Q6" s="62"/>
    </row>
    <row r="7" spans="1:17" s="48" customFormat="1" x14ac:dyDescent="0.3">
      <c r="A7" s="312"/>
      <c r="B7" s="313"/>
      <c r="C7" s="313">
        <f>BOD!$B$40</f>
        <v>39</v>
      </c>
      <c r="D7" s="313">
        <f>BOD!$B$40</f>
        <v>39</v>
      </c>
      <c r="E7" s="313">
        <f>BOD!$B$40</f>
        <v>39</v>
      </c>
      <c r="F7" s="313">
        <f>BOD!$B$40</f>
        <v>39</v>
      </c>
      <c r="G7" s="313">
        <f>BOD!$B$40</f>
        <v>39</v>
      </c>
      <c r="H7" s="313">
        <f>BOD!$B$40</f>
        <v>39</v>
      </c>
      <c r="I7" s="313">
        <f>BOD!$B$40</f>
        <v>39</v>
      </c>
      <c r="J7" s="313">
        <f>BOD!$B$40</f>
        <v>39</v>
      </c>
      <c r="K7" s="313">
        <f>BOD!$B$40</f>
        <v>39</v>
      </c>
      <c r="L7" s="313">
        <f>BOD!$B$40</f>
        <v>39</v>
      </c>
      <c r="M7" s="313">
        <f>BOD!$B$40</f>
        <v>39</v>
      </c>
      <c r="N7" s="313">
        <f>BOD!$B$40</f>
        <v>39</v>
      </c>
      <c r="O7" s="313">
        <f>BOD!$B$40</f>
        <v>39</v>
      </c>
      <c r="P7" s="313">
        <f>BOD!$B$40</f>
        <v>39</v>
      </c>
      <c r="Q7" s="488"/>
    </row>
    <row r="8" spans="1:17" s="66" customFormat="1" ht="16.2" x14ac:dyDescent="0.35">
      <c r="A8" s="68"/>
      <c r="B8" s="69"/>
      <c r="C8" s="69"/>
      <c r="D8" s="69"/>
      <c r="E8" s="75"/>
      <c r="F8" s="75"/>
      <c r="G8" s="75"/>
      <c r="H8" s="75"/>
      <c r="I8" s="75"/>
      <c r="J8" s="75"/>
      <c r="N8" s="62"/>
      <c r="O8" s="62"/>
      <c r="P8" s="62"/>
      <c r="Q8" s="62"/>
    </row>
    <row r="9" spans="1:17" s="66" customFormat="1" ht="16.2" x14ac:dyDescent="0.35">
      <c r="A9" s="68"/>
      <c r="B9" s="76"/>
      <c r="C9" s="76"/>
      <c r="D9" s="76"/>
      <c r="E9" s="70"/>
      <c r="F9" s="70"/>
      <c r="G9" s="70"/>
      <c r="H9" s="70"/>
      <c r="I9" s="70"/>
      <c r="J9" s="70"/>
      <c r="N9" s="62"/>
      <c r="O9" s="62"/>
      <c r="P9" s="62"/>
      <c r="Q9" s="62"/>
    </row>
    <row r="10" spans="1:17" s="63" customFormat="1" ht="30" customHeight="1" x14ac:dyDescent="0.35">
      <c r="A10" s="505" t="s">
        <v>54</v>
      </c>
      <c r="B10" s="59" t="s">
        <v>56</v>
      </c>
      <c r="C10" s="60">
        <v>2005</v>
      </c>
      <c r="D10" s="60">
        <v>2006</v>
      </c>
      <c r="E10" s="60">
        <v>2007</v>
      </c>
      <c r="F10" s="60">
        <v>2008</v>
      </c>
      <c r="G10" s="60">
        <v>2009</v>
      </c>
      <c r="H10" s="60">
        <v>2010</v>
      </c>
      <c r="I10" s="60">
        <v>2011</v>
      </c>
      <c r="J10" s="60">
        <v>2012</v>
      </c>
      <c r="K10" s="60">
        <v>2013</v>
      </c>
      <c r="L10" s="60">
        <v>2014</v>
      </c>
      <c r="M10" s="60">
        <v>2015</v>
      </c>
      <c r="N10" s="60">
        <v>2016</v>
      </c>
      <c r="O10" s="60">
        <v>2017</v>
      </c>
      <c r="P10" s="61">
        <v>2018</v>
      </c>
      <c r="Q10" s="62"/>
    </row>
    <row r="11" spans="1:17" ht="15.75" customHeight="1" x14ac:dyDescent="0.35">
      <c r="A11" s="77"/>
      <c r="B11" s="78"/>
      <c r="C11" s="42">
        <f>C3*C7*0.001*365</f>
        <v>129938876.45700005</v>
      </c>
      <c r="D11" s="42">
        <f>D3*D7*0.001*365</f>
        <v>132212124.81750005</v>
      </c>
      <c r="E11" s="42">
        <f>E3*E7*0.001*365</f>
        <v>134485373.17800006</v>
      </c>
      <c r="F11" s="42">
        <f>F3*F7*0.001*365</f>
        <v>136758621.53850007</v>
      </c>
      <c r="G11" s="42">
        <f t="shared" ref="G11:L11" si="0">G3*G7*0.001*365</f>
        <v>139031869.89900011</v>
      </c>
      <c r="H11" s="42">
        <f t="shared" si="0"/>
        <v>141305118.25950009</v>
      </c>
      <c r="I11" s="42">
        <f>I3*I7*0.001*365</f>
        <v>143578366.62</v>
      </c>
      <c r="J11" s="42">
        <f t="shared" si="0"/>
        <v>146279238.82498583</v>
      </c>
      <c r="K11" s="42">
        <f t="shared" si="0"/>
        <v>148980111.02997166</v>
      </c>
      <c r="L11" s="42">
        <f t="shared" si="0"/>
        <v>151680983.23495752</v>
      </c>
      <c r="M11" s="42">
        <f>M3*M7*0.001*365</f>
        <v>154381855.43994331</v>
      </c>
      <c r="N11" s="42">
        <f t="shared" ref="N11:O11" si="1">N3*N7*0.001*365</f>
        <v>157133534.11974418</v>
      </c>
      <c r="O11" s="42">
        <f t="shared" si="1"/>
        <v>159936019.27436012</v>
      </c>
      <c r="P11" s="79">
        <f>P3*P7*0.001*365</f>
        <v>162789310.90379113</v>
      </c>
      <c r="Q11" s="62"/>
    </row>
    <row r="12" spans="1:17" ht="15.75" customHeight="1" x14ac:dyDescent="0.35">
      <c r="A12" s="80"/>
      <c r="B12" s="76"/>
      <c r="C12" s="76"/>
      <c r="D12" s="76"/>
      <c r="E12" s="75"/>
      <c r="F12" s="75"/>
      <c r="G12" s="75"/>
      <c r="H12" s="75"/>
      <c r="I12" s="75"/>
      <c r="J12" s="75"/>
      <c r="N12" s="62"/>
      <c r="O12" s="62"/>
      <c r="P12" s="62"/>
      <c r="Q12" s="62"/>
    </row>
    <row r="13" spans="1:17" ht="16.2" x14ac:dyDescent="0.35">
      <c r="A13" s="80"/>
      <c r="B13" s="76"/>
      <c r="C13" s="76"/>
      <c r="D13" s="76"/>
      <c r="E13" s="75"/>
      <c r="F13" s="81"/>
      <c r="G13" s="81"/>
      <c r="H13" s="81"/>
      <c r="I13" s="81"/>
      <c r="J13" s="81"/>
      <c r="N13" s="62"/>
      <c r="O13" s="62"/>
      <c r="P13" s="62"/>
      <c r="Q13" s="62"/>
    </row>
    <row r="14" spans="1:17" ht="18" customHeight="1" x14ac:dyDescent="0.3">
      <c r="A14" s="58" t="s">
        <v>100</v>
      </c>
      <c r="B14" s="59" t="s">
        <v>210</v>
      </c>
      <c r="C14" s="60">
        <v>2005</v>
      </c>
      <c r="D14" s="60">
        <v>2006</v>
      </c>
      <c r="E14" s="60">
        <v>2007</v>
      </c>
      <c r="F14" s="60">
        <v>2008</v>
      </c>
      <c r="G14" s="60">
        <v>2009</v>
      </c>
      <c r="H14" s="60">
        <v>2010</v>
      </c>
      <c r="I14" s="60">
        <v>2011</v>
      </c>
      <c r="J14" s="60">
        <v>2012</v>
      </c>
      <c r="K14" s="60">
        <v>2013</v>
      </c>
      <c r="L14" s="60">
        <v>2014</v>
      </c>
      <c r="M14" s="60">
        <v>2015</v>
      </c>
      <c r="N14" s="60">
        <v>2016</v>
      </c>
      <c r="O14" s="60">
        <v>2017</v>
      </c>
      <c r="P14" s="61">
        <v>2018</v>
      </c>
    </row>
    <row r="15" spans="1:17" ht="15.75" customHeight="1" x14ac:dyDescent="0.3">
      <c r="A15" s="77"/>
      <c r="B15" s="78"/>
      <c r="C15" s="41">
        <v>1.25</v>
      </c>
      <c r="D15" s="41">
        <v>1.25</v>
      </c>
      <c r="E15" s="42">
        <v>1.25</v>
      </c>
      <c r="F15" s="42">
        <v>1.25</v>
      </c>
      <c r="G15" s="42">
        <v>1.25</v>
      </c>
      <c r="H15" s="42">
        <v>1.25</v>
      </c>
      <c r="I15" s="42">
        <v>1.25</v>
      </c>
      <c r="J15" s="42">
        <v>1.25</v>
      </c>
      <c r="K15" s="43">
        <v>1.25</v>
      </c>
      <c r="L15" s="43">
        <v>1.25</v>
      </c>
      <c r="M15" s="43">
        <v>1.25</v>
      </c>
      <c r="N15" s="43">
        <v>1.25</v>
      </c>
      <c r="O15" s="43">
        <v>1.25</v>
      </c>
      <c r="P15" s="44">
        <v>1.25</v>
      </c>
    </row>
    <row r="16" spans="1:17" ht="15.75" customHeight="1" x14ac:dyDescent="0.3">
      <c r="A16" s="80"/>
      <c r="B16" s="76"/>
      <c r="C16" s="76"/>
      <c r="D16" s="76"/>
      <c r="E16" s="75"/>
      <c r="F16" s="75"/>
      <c r="G16" s="75"/>
      <c r="H16" s="75"/>
      <c r="I16" s="75"/>
      <c r="J16" s="75"/>
    </row>
    <row r="17" spans="1:18" x14ac:dyDescent="0.3">
      <c r="A17" s="80"/>
      <c r="B17" s="76"/>
      <c r="C17" s="76"/>
      <c r="D17" s="76"/>
      <c r="E17" s="82"/>
      <c r="F17" s="82"/>
      <c r="G17" s="82"/>
      <c r="H17" s="82"/>
      <c r="I17" s="82"/>
      <c r="J17" s="82"/>
    </row>
    <row r="18" spans="1:18" s="63" customFormat="1" ht="18" x14ac:dyDescent="0.3">
      <c r="A18" s="58" t="s">
        <v>101</v>
      </c>
      <c r="B18" s="59" t="s">
        <v>210</v>
      </c>
      <c r="C18" s="60">
        <v>2005</v>
      </c>
      <c r="D18" s="60">
        <v>2006</v>
      </c>
      <c r="E18" s="60">
        <v>2007</v>
      </c>
      <c r="F18" s="60">
        <v>2008</v>
      </c>
      <c r="G18" s="60">
        <v>2009</v>
      </c>
      <c r="H18" s="60">
        <v>2010</v>
      </c>
      <c r="I18" s="60">
        <v>2011</v>
      </c>
      <c r="J18" s="60">
        <v>2012</v>
      </c>
      <c r="K18" s="60">
        <v>2013</v>
      </c>
      <c r="L18" s="60">
        <v>2014</v>
      </c>
      <c r="M18" s="60">
        <v>2015</v>
      </c>
      <c r="N18" s="60">
        <v>2016</v>
      </c>
      <c r="O18" s="60">
        <v>2017</v>
      </c>
      <c r="P18" s="61">
        <v>2018</v>
      </c>
    </row>
    <row r="19" spans="1:18" x14ac:dyDescent="0.3">
      <c r="A19" s="77"/>
      <c r="B19" s="78"/>
      <c r="C19" s="74">
        <v>1</v>
      </c>
      <c r="D19" s="74">
        <v>1</v>
      </c>
      <c r="E19" s="42">
        <v>1</v>
      </c>
      <c r="F19" s="42">
        <v>1</v>
      </c>
      <c r="G19" s="42">
        <v>1</v>
      </c>
      <c r="H19" s="42">
        <v>1</v>
      </c>
      <c r="I19" s="42">
        <v>1</v>
      </c>
      <c r="J19" s="42">
        <v>1</v>
      </c>
      <c r="K19" s="145">
        <v>1</v>
      </c>
      <c r="L19" s="145">
        <v>1</v>
      </c>
      <c r="M19" s="145">
        <v>1</v>
      </c>
      <c r="N19" s="145">
        <v>1</v>
      </c>
      <c r="O19" s="145">
        <v>1</v>
      </c>
      <c r="P19" s="146">
        <v>1</v>
      </c>
    </row>
    <row r="20" spans="1:18" x14ac:dyDescent="0.3">
      <c r="A20" s="80"/>
      <c r="B20" s="76"/>
      <c r="C20" s="76"/>
      <c r="D20" s="76"/>
      <c r="E20" s="75"/>
      <c r="F20" s="75"/>
      <c r="G20" s="75"/>
      <c r="H20" s="75"/>
      <c r="I20" s="75"/>
      <c r="J20" s="75"/>
    </row>
    <row r="21" spans="1:18" x14ac:dyDescent="0.3">
      <c r="A21" s="80"/>
      <c r="B21" s="76"/>
      <c r="C21" s="76"/>
      <c r="D21" s="76"/>
      <c r="E21" s="82"/>
      <c r="F21" s="82"/>
      <c r="G21" s="82"/>
      <c r="H21" s="82"/>
      <c r="I21" s="82"/>
      <c r="J21" s="82"/>
    </row>
    <row r="22" spans="1:18" ht="18" x14ac:dyDescent="0.3">
      <c r="A22" s="505" t="s">
        <v>188</v>
      </c>
      <c r="B22" s="59" t="s">
        <v>56</v>
      </c>
      <c r="C22" s="60">
        <v>2005</v>
      </c>
      <c r="D22" s="60">
        <v>2006</v>
      </c>
      <c r="E22" s="60">
        <v>2007</v>
      </c>
      <c r="F22" s="60">
        <v>2008</v>
      </c>
      <c r="G22" s="60">
        <v>2009</v>
      </c>
      <c r="H22" s="60">
        <v>2010</v>
      </c>
      <c r="I22" s="60">
        <v>2011</v>
      </c>
      <c r="J22" s="60">
        <v>2012</v>
      </c>
      <c r="K22" s="60">
        <v>2013</v>
      </c>
      <c r="L22" s="60">
        <v>2014</v>
      </c>
      <c r="M22" s="60">
        <v>2015</v>
      </c>
      <c r="N22" s="60">
        <v>2016</v>
      </c>
      <c r="O22" s="60">
        <v>2017</v>
      </c>
      <c r="P22" s="61">
        <v>2018</v>
      </c>
      <c r="Q22" s="63"/>
    </row>
    <row r="23" spans="1:18" s="49" customFormat="1" x14ac:dyDescent="0.3">
      <c r="A23" s="83"/>
      <c r="B23" s="84"/>
      <c r="C23" s="315">
        <f>C11*'Urban_degree of utilization'!$Y$43*C15</f>
        <v>24426997.856747903</v>
      </c>
      <c r="D23" s="315">
        <f>D11*'Urban_degree of utilization'!$Y$43*D15</f>
        <v>24854342.115401436</v>
      </c>
      <c r="E23" s="315">
        <f>E11*'Urban_degree of utilization'!$Y$43*E15</f>
        <v>25281686.374054965</v>
      </c>
      <c r="F23" s="315">
        <f>F11*'Urban_degree of utilization'!$Y$43*F15</f>
        <v>25709030.63270849</v>
      </c>
      <c r="G23" s="315">
        <f>G11*'Urban_degree of utilization'!$Y$43*G15</f>
        <v>26136374.891362034</v>
      </c>
      <c r="H23" s="315">
        <f>H11*'Urban_degree of utilization'!$Y$43*H15</f>
        <v>26563719.150015555</v>
      </c>
      <c r="I23" s="315">
        <f>I11*'Urban_degree of utilization'!$P$43*I15</f>
        <v>56892927.773175009</v>
      </c>
      <c r="J23" s="315">
        <f>J11*'Urban_degree of utilization'!$P$43*J15</f>
        <v>57963148.384400636</v>
      </c>
      <c r="K23" s="315">
        <f>K11*'Urban_degree of utilization'!$P$43*K15</f>
        <v>59033368.995626271</v>
      </c>
      <c r="L23" s="315">
        <f>L11*'Urban_degree of utilization'!$P$43*L15</f>
        <v>60103589.60685192</v>
      </c>
      <c r="M23" s="315">
        <f>M11*'Urban_degree of utilization'!$P$43*M15</f>
        <v>61173810.218077533</v>
      </c>
      <c r="N23" s="315">
        <f>N11*'Urban_degree of utilization'!$P$43*N15</f>
        <v>62264162.894948639</v>
      </c>
      <c r="O23" s="315">
        <f>O11*'Urban_degree of utilization'!$P$43*O15</f>
        <v>63374647.637465194</v>
      </c>
      <c r="P23" s="315">
        <f>P11*'Urban_degree of utilization'!$P$43*P15</f>
        <v>64505264.445627242</v>
      </c>
      <c r="Q23" s="489"/>
    </row>
    <row r="24" spans="1:18" s="49" customFormat="1" x14ac:dyDescent="0.3">
      <c r="A24" s="46"/>
      <c r="B24" s="85"/>
      <c r="C24" s="317"/>
      <c r="D24" s="85"/>
      <c r="E24" s="86"/>
      <c r="F24" s="86"/>
      <c r="G24" s="86"/>
      <c r="H24" s="86"/>
      <c r="I24" s="86"/>
      <c r="J24" s="86"/>
      <c r="N24" s="63"/>
      <c r="O24" s="63"/>
      <c r="P24" s="63"/>
      <c r="Q24" s="63"/>
    </row>
    <row r="25" spans="1:18" s="49" customFormat="1" x14ac:dyDescent="0.3">
      <c r="A25" s="46"/>
      <c r="B25" s="85"/>
      <c r="C25" s="85"/>
      <c r="D25" s="85"/>
      <c r="E25" s="87"/>
      <c r="F25" s="87"/>
      <c r="G25" s="87"/>
      <c r="H25" s="87"/>
      <c r="I25" s="87"/>
      <c r="J25" s="87"/>
      <c r="N25" s="63"/>
      <c r="O25" s="63"/>
      <c r="P25" s="63"/>
      <c r="Q25" s="63"/>
    </row>
    <row r="26" spans="1:18" ht="18" x14ac:dyDescent="0.3">
      <c r="A26" s="505" t="s">
        <v>189</v>
      </c>
      <c r="B26" s="59" t="s">
        <v>56</v>
      </c>
      <c r="C26" s="60">
        <v>2005</v>
      </c>
      <c r="D26" s="60">
        <v>2006</v>
      </c>
      <c r="E26" s="60">
        <v>2007</v>
      </c>
      <c r="F26" s="60">
        <v>2008</v>
      </c>
      <c r="G26" s="60">
        <v>2009</v>
      </c>
      <c r="H26" s="60">
        <v>2010</v>
      </c>
      <c r="I26" s="60">
        <v>2011</v>
      </c>
      <c r="J26" s="60">
        <v>2012</v>
      </c>
      <c r="K26" s="60">
        <v>2013</v>
      </c>
      <c r="L26" s="60">
        <v>2014</v>
      </c>
      <c r="M26" s="60">
        <v>2015</v>
      </c>
      <c r="N26" s="60">
        <v>2016</v>
      </c>
      <c r="O26" s="60">
        <v>2017</v>
      </c>
      <c r="P26" s="61">
        <v>2018</v>
      </c>
      <c r="Q26" s="63"/>
    </row>
    <row r="27" spans="1:18" s="49" customFormat="1" x14ac:dyDescent="0.3">
      <c r="A27" s="88"/>
      <c r="B27" s="84"/>
      <c r="C27" s="315">
        <f>C11*C19*(1-'Urban_degree of utilization'!$Y$43)</f>
        <v>110397278.17160173</v>
      </c>
      <c r="D27" s="315">
        <f>D11*D19*(1-'Urban_degree of utilization'!$Y$43)</f>
        <v>112328651.1251789</v>
      </c>
      <c r="E27" s="315">
        <f>E11*E19*(1-'Urban_degree of utilization'!$Y$43)</f>
        <v>114260024.07875609</v>
      </c>
      <c r="F27" s="315">
        <f>F11*F19*(1-'Urban_degree of utilization'!$Y$43)</f>
        <v>116191397.03233327</v>
      </c>
      <c r="G27" s="315">
        <f>G11*G19*(1-'Urban_degree of utilization'!$Y$43)</f>
        <v>118122769.98591049</v>
      </c>
      <c r="H27" s="315">
        <f>H11*H19*(1-'Urban_degree of utilization'!$Y$43)</f>
        <v>120054142.93948764</v>
      </c>
      <c r="I27" s="315">
        <f>I11*I19*(1-'Urban_degree of utilization'!$P$43)</f>
        <v>98064024.401460007</v>
      </c>
      <c r="J27" s="315">
        <f>J11*J19*(1-'Urban_degree of utilization'!$P$43)</f>
        <v>99908720.117465332</v>
      </c>
      <c r="K27" s="315">
        <f>K11*K19*(1-'Urban_degree of utilization'!$P$43)</f>
        <v>101753415.83347066</v>
      </c>
      <c r="L27" s="315">
        <f>L11*L19*(1-'Urban_degree of utilization'!$P$43)</f>
        <v>103598111.549476</v>
      </c>
      <c r="M27" s="315">
        <f>M11*M19*(1-'Urban_degree of utilization'!$P$43)</f>
        <v>105442807.26548129</v>
      </c>
      <c r="N27" s="315">
        <f>N11*N19*(1-'Urban_degree of utilization'!$P$43)</f>
        <v>107322203.80378528</v>
      </c>
      <c r="O27" s="315">
        <f>O11*O19*(1-'Urban_degree of utilization'!$P$43)</f>
        <v>109236301.16438797</v>
      </c>
      <c r="P27" s="315">
        <f>P11*P19*(1-'Urban_degree of utilization'!$P$43)</f>
        <v>111185099.34728935</v>
      </c>
      <c r="Q27" s="489"/>
    </row>
    <row r="28" spans="1:18" s="49" customFormat="1" x14ac:dyDescent="0.3">
      <c r="A28" s="89"/>
      <c r="B28" s="90"/>
      <c r="C28" s="317"/>
      <c r="D28" s="90"/>
      <c r="E28" s="86"/>
      <c r="F28" s="86"/>
      <c r="G28" s="86"/>
      <c r="H28" s="86"/>
      <c r="I28" s="86"/>
      <c r="M28" s="63"/>
      <c r="N28" s="63"/>
      <c r="O28" s="63"/>
      <c r="P28" s="63"/>
      <c r="Q28" s="63"/>
      <c r="R28" s="63"/>
    </row>
    <row r="29" spans="1:18" s="49" customFormat="1" x14ac:dyDescent="0.3">
      <c r="A29" s="89"/>
      <c r="B29" s="90"/>
      <c r="C29" s="90"/>
      <c r="D29" s="90"/>
      <c r="E29" s="51"/>
      <c r="F29" s="51"/>
      <c r="G29" s="51"/>
      <c r="H29" s="51"/>
      <c r="I29" s="51"/>
      <c r="N29" s="137"/>
    </row>
    <row r="30" spans="1:18" s="49" customFormat="1" ht="15.75" customHeight="1" x14ac:dyDescent="0.3">
      <c r="A30" s="505" t="s">
        <v>102</v>
      </c>
      <c r="B30" s="506"/>
      <c r="C30" s="89"/>
      <c r="D30" s="89"/>
      <c r="E30" s="91"/>
      <c r="F30" s="91"/>
      <c r="G30" s="91"/>
      <c r="H30" s="91"/>
      <c r="I30" s="91"/>
      <c r="K30" s="63"/>
      <c r="L30" s="63"/>
      <c r="M30" s="63"/>
      <c r="N30" s="63"/>
      <c r="O30" s="63"/>
      <c r="P30" s="63"/>
      <c r="Q30" s="63"/>
      <c r="R30" s="63"/>
    </row>
    <row r="31" spans="1:18" s="49" customFormat="1" ht="15.75" customHeight="1" x14ac:dyDescent="0.3">
      <c r="A31" s="92">
        <v>0.6</v>
      </c>
      <c r="B31" s="93" t="s">
        <v>12</v>
      </c>
      <c r="C31" s="50"/>
      <c r="D31" s="50"/>
      <c r="E31" s="51"/>
      <c r="F31" s="48"/>
      <c r="G31" s="48"/>
      <c r="H31" s="48"/>
      <c r="I31" s="48"/>
      <c r="K31" s="63"/>
      <c r="L31" s="63"/>
      <c r="M31" s="63"/>
      <c r="N31" s="63"/>
      <c r="O31" s="63"/>
      <c r="P31" s="63"/>
      <c r="Q31" s="63"/>
      <c r="R31" s="63"/>
    </row>
    <row r="32" spans="1:18" s="49" customFormat="1" ht="15.75" customHeight="1" x14ac:dyDescent="0.3">
      <c r="A32" s="89"/>
      <c r="B32" s="89"/>
      <c r="C32" s="89"/>
      <c r="D32" s="89"/>
      <c r="E32" s="51"/>
      <c r="F32" s="51"/>
      <c r="G32" s="51"/>
      <c r="H32" s="51"/>
      <c r="I32" s="51"/>
      <c r="K32" s="63"/>
      <c r="L32" s="63"/>
      <c r="M32" s="63"/>
      <c r="N32" s="63"/>
      <c r="O32" s="63"/>
      <c r="P32" s="63"/>
      <c r="Q32" s="63"/>
      <c r="R32" s="63"/>
    </row>
    <row r="33" spans="1:25" s="49" customFormat="1" x14ac:dyDescent="0.3">
      <c r="A33" s="671" t="s">
        <v>18</v>
      </c>
      <c r="B33" s="672"/>
      <c r="C33" s="89"/>
      <c r="D33" s="89"/>
      <c r="E33" s="51"/>
      <c r="F33" s="51"/>
      <c r="G33" s="51"/>
      <c r="H33" s="51"/>
      <c r="I33" s="51"/>
      <c r="K33" s="63"/>
      <c r="L33" s="63"/>
      <c r="M33" s="63"/>
      <c r="N33" s="63"/>
      <c r="O33" s="63"/>
      <c r="P33" s="63"/>
      <c r="Q33" s="63"/>
      <c r="R33" s="63"/>
    </row>
    <row r="34" spans="1:25" s="49" customFormat="1" x14ac:dyDescent="0.3">
      <c r="A34" s="94">
        <v>0</v>
      </c>
      <c r="B34" s="95" t="s">
        <v>17</v>
      </c>
      <c r="C34" s="90"/>
      <c r="D34" s="96"/>
      <c r="E34" s="51"/>
      <c r="F34" s="51"/>
      <c r="G34" s="51"/>
      <c r="H34" s="51"/>
      <c r="I34" s="51"/>
      <c r="K34" s="63"/>
      <c r="L34" s="63"/>
      <c r="M34" s="63"/>
      <c r="N34" s="63"/>
      <c r="O34" s="63"/>
      <c r="P34" s="63"/>
      <c r="Q34" s="63"/>
      <c r="R34" s="63"/>
    </row>
    <row r="35" spans="1:25" s="49" customFormat="1" ht="16.2" thickBot="1" x14ac:dyDescent="0.35">
      <c r="A35" s="97"/>
      <c r="B35" s="89"/>
      <c r="C35" s="89"/>
      <c r="D35" s="89"/>
      <c r="E35" s="51"/>
      <c r="F35" s="51"/>
      <c r="G35" s="51"/>
      <c r="H35" s="51"/>
      <c r="I35" s="51"/>
    </row>
    <row r="36" spans="1:25" s="49" customFormat="1" x14ac:dyDescent="0.3">
      <c r="A36" s="515" t="s">
        <v>10</v>
      </c>
      <c r="B36" s="99"/>
      <c r="C36" s="90"/>
      <c r="D36" s="90"/>
      <c r="E36" s="51"/>
      <c r="F36" s="51"/>
      <c r="G36" s="51"/>
      <c r="H36" s="51"/>
      <c r="I36" s="51"/>
    </row>
    <row r="37" spans="1:25" s="49" customFormat="1" x14ac:dyDescent="0.3">
      <c r="A37" s="100" t="s">
        <v>2</v>
      </c>
      <c r="B37" s="101" t="s">
        <v>11</v>
      </c>
      <c r="C37" s="89"/>
      <c r="D37" s="89"/>
      <c r="E37" s="51"/>
      <c r="F37" s="51"/>
      <c r="G37" s="51"/>
      <c r="H37" s="51"/>
      <c r="I37" s="51"/>
    </row>
    <row r="38" spans="1:25" s="49" customFormat="1" x14ac:dyDescent="0.3">
      <c r="A38" s="52" t="s">
        <v>3</v>
      </c>
      <c r="B38" s="102">
        <v>0.8</v>
      </c>
      <c r="C38" s="103"/>
      <c r="D38" s="103"/>
      <c r="E38" s="51"/>
      <c r="F38" s="51"/>
      <c r="G38" s="51"/>
      <c r="H38" s="51"/>
      <c r="I38" s="51"/>
    </row>
    <row r="39" spans="1:25" s="49" customFormat="1" ht="46.8" x14ac:dyDescent="0.3">
      <c r="A39" s="52" t="s">
        <v>4</v>
      </c>
      <c r="B39" s="104">
        <v>0.3</v>
      </c>
      <c r="C39" s="103"/>
      <c r="D39" s="103"/>
      <c r="E39" s="51"/>
      <c r="F39" s="51"/>
      <c r="G39" s="51"/>
      <c r="H39" s="51"/>
      <c r="I39" s="51"/>
    </row>
    <row r="40" spans="1:25" s="49" customFormat="1" ht="31.2" x14ac:dyDescent="0.3">
      <c r="A40" s="52" t="s">
        <v>96</v>
      </c>
      <c r="B40" s="104">
        <v>0</v>
      </c>
      <c r="C40" s="103"/>
      <c r="D40" s="103"/>
      <c r="E40" s="51"/>
      <c r="F40" s="51"/>
      <c r="G40" s="51"/>
      <c r="H40" s="51"/>
      <c r="I40" s="51"/>
    </row>
    <row r="41" spans="1:25" s="49" customFormat="1" x14ac:dyDescent="0.3">
      <c r="A41" s="52" t="s">
        <v>5</v>
      </c>
      <c r="B41" s="102">
        <v>0.5</v>
      </c>
      <c r="C41" s="103"/>
      <c r="D41" s="103"/>
      <c r="E41" s="51"/>
      <c r="F41" s="51"/>
      <c r="G41" s="51"/>
      <c r="H41" s="51"/>
      <c r="I41" s="51"/>
    </row>
    <row r="42" spans="1:25" s="49" customFormat="1" x14ac:dyDescent="0.3">
      <c r="A42" s="52" t="s">
        <v>6</v>
      </c>
      <c r="B42" s="102">
        <v>0.1</v>
      </c>
      <c r="C42" s="103"/>
      <c r="D42" s="103"/>
      <c r="E42" s="51"/>
      <c r="F42" s="51"/>
      <c r="G42" s="51"/>
      <c r="H42" s="51"/>
      <c r="I42" s="51"/>
    </row>
    <row r="43" spans="1:25" s="49" customFormat="1" x14ac:dyDescent="0.3">
      <c r="A43" s="52" t="s">
        <v>7</v>
      </c>
      <c r="B43" s="102">
        <v>0</v>
      </c>
      <c r="C43" s="103"/>
      <c r="D43" s="103"/>
      <c r="E43" s="51"/>
      <c r="F43" s="51"/>
      <c r="G43" s="51"/>
      <c r="H43" s="51"/>
      <c r="I43" s="51"/>
    </row>
    <row r="44" spans="1:25" s="49" customFormat="1" x14ac:dyDescent="0.3">
      <c r="A44" s="52" t="s">
        <v>8</v>
      </c>
      <c r="B44" s="102">
        <v>0.5</v>
      </c>
      <c r="C44" s="103"/>
      <c r="D44" s="103"/>
      <c r="E44" s="51"/>
      <c r="F44" s="51"/>
      <c r="G44" s="51"/>
      <c r="H44" s="51"/>
      <c r="I44" s="51"/>
    </row>
    <row r="45" spans="1:25" s="49" customFormat="1" ht="31.2" x14ac:dyDescent="0.3">
      <c r="A45" s="53" t="s">
        <v>99</v>
      </c>
      <c r="B45" s="105">
        <v>0.5</v>
      </c>
      <c r="C45" s="103"/>
      <c r="D45" s="103"/>
      <c r="E45" s="51"/>
      <c r="F45" s="51"/>
      <c r="G45" s="51"/>
      <c r="H45" s="51"/>
      <c r="I45" s="51"/>
    </row>
    <row r="46" spans="1:25" s="49" customFormat="1" ht="47.4" thickBot="1" x14ac:dyDescent="0.35">
      <c r="A46" s="54" t="s">
        <v>9</v>
      </c>
      <c r="B46" s="106">
        <v>0.1</v>
      </c>
      <c r="C46" s="103"/>
      <c r="D46" s="103"/>
      <c r="E46" s="51"/>
      <c r="F46" s="51"/>
      <c r="G46" s="51"/>
      <c r="H46" s="51"/>
      <c r="I46" s="51"/>
    </row>
    <row r="47" spans="1:25" s="49" customFormat="1" ht="16.2" thickBot="1" x14ac:dyDescent="0.35">
      <c r="A47" s="107"/>
      <c r="B47" s="108"/>
      <c r="C47" s="108"/>
      <c r="D47" s="108"/>
      <c r="E47" s="108"/>
      <c r="F47" s="51"/>
      <c r="G47" s="51"/>
      <c r="H47" s="51"/>
      <c r="I47" s="51"/>
      <c r="J47" s="51"/>
      <c r="K47" s="51"/>
    </row>
    <row r="48" spans="1:25" s="49" customFormat="1" ht="45.75" customHeight="1" thickBot="1" x14ac:dyDescent="0.35">
      <c r="A48" s="673" t="s">
        <v>283</v>
      </c>
      <c r="B48" s="674"/>
      <c r="C48" s="674"/>
      <c r="D48" s="675"/>
      <c r="E48" s="125"/>
      <c r="F48" s="125"/>
      <c r="G48" s="125"/>
      <c r="H48" s="51"/>
      <c r="I48" s="51"/>
      <c r="J48" s="51"/>
      <c r="K48" s="51"/>
      <c r="M48" s="51"/>
      <c r="N48" s="51"/>
      <c r="O48" s="51"/>
      <c r="P48" s="51"/>
      <c r="Q48" s="51"/>
      <c r="R48" s="51"/>
      <c r="S48" s="51"/>
      <c r="T48" s="51"/>
      <c r="U48" s="51"/>
      <c r="V48" s="51"/>
      <c r="W48" s="51"/>
      <c r="X48" s="51"/>
      <c r="Y48" s="51"/>
    </row>
    <row r="49" spans="1:25" s="49" customFormat="1" ht="62.4" x14ac:dyDescent="0.3">
      <c r="A49" s="126" t="s">
        <v>57</v>
      </c>
      <c r="B49" s="127" t="s">
        <v>61</v>
      </c>
      <c r="C49" s="502" t="s">
        <v>174</v>
      </c>
      <c r="D49" s="148" t="s">
        <v>175</v>
      </c>
      <c r="F49" s="51"/>
      <c r="G49" s="51"/>
      <c r="H49" s="51"/>
      <c r="I49" s="51"/>
      <c r="J49" s="51"/>
      <c r="K49" s="51"/>
      <c r="M49" s="51"/>
      <c r="N49" s="51"/>
      <c r="O49" s="51"/>
      <c r="P49" s="51"/>
      <c r="Q49" s="51"/>
      <c r="R49" s="51"/>
      <c r="S49" s="51"/>
      <c r="T49" s="51"/>
      <c r="U49" s="51"/>
      <c r="V49" s="51"/>
      <c r="W49" s="51"/>
      <c r="X49" s="51"/>
      <c r="Y49" s="51"/>
    </row>
    <row r="50" spans="1:25" s="49" customFormat="1" x14ac:dyDescent="0.3">
      <c r="A50" s="676" t="s">
        <v>173</v>
      </c>
      <c r="B50" s="110" t="s">
        <v>58</v>
      </c>
      <c r="C50" s="318">
        <f>'Urban_degree of utilization'!$Z$43</f>
        <v>0.25191627906976743</v>
      </c>
      <c r="D50" s="319">
        <f>'Urban_degree of utilization'!$S$43</f>
        <v>0.53100000000000003</v>
      </c>
      <c r="F50" s="51"/>
      <c r="G50" s="51"/>
      <c r="H50" s="51"/>
      <c r="I50" s="51"/>
      <c r="J50" s="51"/>
      <c r="K50" s="51"/>
      <c r="M50" s="51"/>
      <c r="N50" s="51"/>
      <c r="O50" s="51"/>
      <c r="P50" s="51"/>
      <c r="Q50" s="51"/>
      <c r="R50" s="51"/>
      <c r="S50" s="51"/>
      <c r="T50" s="51"/>
      <c r="U50" s="51"/>
      <c r="V50" s="51"/>
      <c r="W50" s="51"/>
      <c r="X50" s="51"/>
      <c r="Y50" s="51"/>
    </row>
    <row r="51" spans="1:25" s="49" customFormat="1" x14ac:dyDescent="0.3">
      <c r="A51" s="676"/>
      <c r="B51" s="110" t="s">
        <v>59</v>
      </c>
      <c r="C51" s="318">
        <f>'Urban_degree of utilization'!$AB$43</f>
        <v>0.26700000000000002</v>
      </c>
      <c r="D51" s="319">
        <f>'Urban_degree of utilization'!$Q$43</f>
        <v>6.6000000000000003E-2</v>
      </c>
      <c r="F51" s="51"/>
      <c r="G51" s="51"/>
      <c r="H51" s="51"/>
      <c r="I51" s="51"/>
      <c r="J51" s="51"/>
      <c r="K51" s="51"/>
      <c r="M51" s="51"/>
      <c r="N51" s="51"/>
      <c r="O51" s="51"/>
      <c r="P51" s="51"/>
      <c r="Q51" s="51"/>
      <c r="R51" s="51"/>
      <c r="S51" s="51"/>
      <c r="T51" s="51"/>
      <c r="U51" s="51"/>
      <c r="V51" s="51"/>
      <c r="W51" s="51"/>
      <c r="X51" s="51"/>
      <c r="Y51" s="51"/>
    </row>
    <row r="52" spans="1:25" s="49" customFormat="1" x14ac:dyDescent="0.3">
      <c r="A52" s="676"/>
      <c r="B52" s="110" t="s">
        <v>98</v>
      </c>
      <c r="C52" s="318">
        <f>'Urban_degree of utilization'!$AD$43</f>
        <v>3.4796875000000005E-2</v>
      </c>
      <c r="D52" s="319">
        <f>'Urban_degree of utilization'!$R$43</f>
        <v>1.7000000000000001E-2</v>
      </c>
      <c r="F52" s="51"/>
      <c r="G52" s="51"/>
      <c r="H52" s="51"/>
      <c r="I52" s="51"/>
      <c r="J52" s="51"/>
      <c r="K52" s="51"/>
      <c r="M52" s="51"/>
      <c r="N52" s="51"/>
      <c r="O52" s="51"/>
      <c r="P52" s="51"/>
      <c r="Q52" s="51"/>
      <c r="R52" s="51"/>
      <c r="S52" s="51"/>
      <c r="T52" s="51"/>
      <c r="U52" s="51"/>
      <c r="V52" s="51"/>
      <c r="W52" s="51"/>
      <c r="X52" s="51"/>
      <c r="Y52" s="51"/>
    </row>
    <row r="53" spans="1:25" s="49" customFormat="1" x14ac:dyDescent="0.3">
      <c r="A53" s="676"/>
      <c r="B53" s="110" t="s">
        <v>60</v>
      </c>
      <c r="C53" s="318">
        <f>'Urban_degree of utilization'!$Y$43</f>
        <v>0.15039069767441859</v>
      </c>
      <c r="D53" s="319">
        <f>'Urban_degree of utilization'!$P$43</f>
        <v>0.317</v>
      </c>
      <c r="F53" s="51"/>
      <c r="G53" s="51"/>
      <c r="H53" s="51"/>
      <c r="I53" s="51"/>
      <c r="J53" s="51"/>
      <c r="K53" s="51"/>
      <c r="M53" s="51"/>
      <c r="N53" s="51"/>
      <c r="O53" s="51"/>
      <c r="P53" s="51"/>
      <c r="Q53" s="51"/>
      <c r="R53" s="51"/>
      <c r="S53" s="51"/>
      <c r="T53" s="51"/>
      <c r="U53" s="51"/>
      <c r="V53" s="51"/>
      <c r="W53" s="51"/>
      <c r="X53" s="51"/>
      <c r="Y53" s="51"/>
    </row>
    <row r="54" spans="1:25" s="49" customFormat="1" ht="15.75" customHeight="1" thickBot="1" x14ac:dyDescent="0.35">
      <c r="A54" s="677"/>
      <c r="B54" s="149" t="s">
        <v>134</v>
      </c>
      <c r="C54" s="320">
        <f>'Urban_degree of utilization'!$AF$43</f>
        <v>0.29589614825581395</v>
      </c>
      <c r="D54" s="321">
        <f>'Urban_degree of utilization'!$T$43</f>
        <v>6.899999999999995E-2</v>
      </c>
      <c r="F54" s="51"/>
      <c r="G54" s="51"/>
      <c r="H54" s="51"/>
      <c r="I54" s="51"/>
      <c r="J54" s="51"/>
      <c r="K54" s="51"/>
      <c r="M54" s="51"/>
      <c r="N54" s="51"/>
      <c r="O54" s="51"/>
      <c r="P54" s="51"/>
      <c r="Q54" s="51"/>
      <c r="R54" s="51"/>
      <c r="S54" s="51"/>
      <c r="T54" s="51"/>
      <c r="U54" s="51"/>
      <c r="V54" s="51"/>
      <c r="W54" s="51"/>
      <c r="X54" s="51"/>
      <c r="Y54" s="51"/>
    </row>
    <row r="55" spans="1:25" s="49" customFormat="1" x14ac:dyDescent="0.3">
      <c r="A55" s="507"/>
      <c r="B55" s="110"/>
      <c r="C55" s="132"/>
      <c r="F55" s="51"/>
      <c r="G55" s="51"/>
      <c r="H55" s="51"/>
      <c r="I55" s="51"/>
      <c r="J55" s="51"/>
      <c r="K55" s="51"/>
      <c r="M55" s="51"/>
      <c r="N55" s="51"/>
      <c r="O55" s="51"/>
      <c r="P55" s="51"/>
      <c r="Q55" s="51"/>
      <c r="R55" s="51"/>
      <c r="S55" s="51"/>
      <c r="T55" s="51"/>
      <c r="U55" s="51"/>
      <c r="V55" s="51"/>
      <c r="W55" s="51"/>
      <c r="X55" s="51"/>
      <c r="Y55" s="51"/>
    </row>
    <row r="56" spans="1:25" s="49" customFormat="1" ht="16.2" thickBot="1" x14ac:dyDescent="0.35">
      <c r="A56" s="110"/>
      <c r="B56" s="132"/>
      <c r="D56" s="134"/>
      <c r="F56" s="111"/>
      <c r="G56" s="112"/>
      <c r="H56" s="51"/>
      <c r="I56" s="51"/>
      <c r="J56" s="51"/>
      <c r="K56" s="51"/>
    </row>
    <row r="57" spans="1:25" s="49" customFormat="1" ht="48" customHeight="1" x14ac:dyDescent="0.3">
      <c r="A57" s="143" t="s">
        <v>284</v>
      </c>
      <c r="B57" s="502" t="s">
        <v>107</v>
      </c>
      <c r="C57" s="144" t="s">
        <v>108</v>
      </c>
      <c r="D57" s="134"/>
      <c r="F57" s="111"/>
      <c r="G57" s="112"/>
      <c r="H57" s="51"/>
      <c r="I57" s="51"/>
      <c r="J57" s="51"/>
      <c r="K57" s="51"/>
    </row>
    <row r="58" spans="1:25" s="49" customFormat="1" ht="16.2" thickBot="1" x14ac:dyDescent="0.35">
      <c r="A58" s="142" t="s">
        <v>109</v>
      </c>
      <c r="B58" s="322">
        <f>Population!$E$39</f>
        <v>0.25668328631559378</v>
      </c>
      <c r="C58" s="323">
        <f>Population!$C$39</f>
        <v>0.30232497730583252</v>
      </c>
      <c r="D58" s="134"/>
      <c r="F58" s="111"/>
      <c r="G58" s="112"/>
      <c r="H58" s="51"/>
      <c r="I58" s="51"/>
      <c r="J58" s="51"/>
      <c r="K58" s="51"/>
    </row>
    <row r="59" spans="1:25" s="49" customFormat="1" x14ac:dyDescent="0.3">
      <c r="A59" s="133"/>
      <c r="B59" s="133"/>
      <c r="C59" s="133"/>
      <c r="E59" s="110"/>
      <c r="F59" s="112"/>
      <c r="G59" s="51"/>
      <c r="H59" s="51"/>
      <c r="I59" s="51"/>
      <c r="J59" s="51"/>
    </row>
    <row r="60" spans="1:25" s="49" customFormat="1" ht="16.2" thickBot="1" x14ac:dyDescent="0.35">
      <c r="A60" s="109"/>
      <c r="B60" s="133"/>
      <c r="C60" s="133"/>
      <c r="D60" s="133"/>
      <c r="E60" s="133"/>
      <c r="F60" s="133"/>
      <c r="G60" s="133"/>
      <c r="H60" s="133"/>
      <c r="I60" s="133"/>
      <c r="J60" s="133"/>
      <c r="K60" s="133"/>
      <c r="L60" s="133"/>
      <c r="M60" s="133"/>
      <c r="N60" s="133"/>
      <c r="O60" s="133"/>
      <c r="P60" s="133"/>
      <c r="Q60" s="133"/>
      <c r="R60" s="133"/>
      <c r="T60" s="482"/>
      <c r="U60" s="482"/>
      <c r="V60" s="482"/>
    </row>
    <row r="61" spans="1:25" s="49" customFormat="1" ht="16.2" thickBot="1" x14ac:dyDescent="0.35">
      <c r="A61" s="678" t="s">
        <v>65</v>
      </c>
      <c r="B61" s="679"/>
      <c r="C61" s="508"/>
      <c r="D61" s="508"/>
      <c r="E61" s="508"/>
      <c r="F61" s="396"/>
      <c r="G61" s="397"/>
      <c r="H61" s="396"/>
      <c r="I61" s="396"/>
      <c r="J61" s="396"/>
      <c r="K61" s="396"/>
      <c r="L61" s="397"/>
      <c r="M61" s="397"/>
      <c r="N61" s="398"/>
      <c r="O61" s="398"/>
      <c r="P61" s="398"/>
      <c r="Q61" s="398"/>
      <c r="R61" s="397"/>
      <c r="S61" s="475"/>
      <c r="T61" s="483"/>
      <c r="U61" s="483"/>
      <c r="V61" s="484"/>
    </row>
    <row r="62" spans="1:25" s="49" customFormat="1" ht="108" customHeight="1" x14ac:dyDescent="0.3">
      <c r="A62" s="680" t="s">
        <v>13</v>
      </c>
      <c r="B62" s="669" t="s">
        <v>110</v>
      </c>
      <c r="C62" s="669" t="s">
        <v>111</v>
      </c>
      <c r="D62" s="669" t="s">
        <v>14</v>
      </c>
      <c r="E62" s="657" t="s">
        <v>104</v>
      </c>
      <c r="F62" s="669" t="s">
        <v>178</v>
      </c>
      <c r="G62" s="669"/>
      <c r="H62" s="669" t="s">
        <v>103</v>
      </c>
      <c r="I62" s="650" t="s">
        <v>62</v>
      </c>
      <c r="J62" s="651"/>
      <c r="K62" s="651"/>
      <c r="L62" s="651"/>
      <c r="M62" s="651"/>
      <c r="N62" s="651"/>
      <c r="O62" s="651"/>
      <c r="P62" s="651"/>
      <c r="Q62" s="651"/>
      <c r="R62" s="651"/>
      <c r="S62" s="651"/>
      <c r="T62" s="651"/>
      <c r="U62" s="651"/>
      <c r="V62" s="652"/>
    </row>
    <row r="63" spans="1:25" s="49" customFormat="1" x14ac:dyDescent="0.3">
      <c r="A63" s="668"/>
      <c r="B63" s="656"/>
      <c r="C63" s="656"/>
      <c r="D63" s="656"/>
      <c r="E63" s="659"/>
      <c r="F63" s="656"/>
      <c r="G63" s="656"/>
      <c r="H63" s="656"/>
      <c r="I63" s="501">
        <v>2005</v>
      </c>
      <c r="J63" s="501">
        <v>2006</v>
      </c>
      <c r="K63" s="501">
        <v>2007</v>
      </c>
      <c r="L63" s="501">
        <v>2008</v>
      </c>
      <c r="M63" s="501">
        <v>2009</v>
      </c>
      <c r="N63" s="501">
        <v>2010</v>
      </c>
      <c r="O63" s="501">
        <v>2011</v>
      </c>
      <c r="P63" s="501">
        <v>2012</v>
      </c>
      <c r="Q63" s="501">
        <v>2013</v>
      </c>
      <c r="R63" s="501">
        <v>2014</v>
      </c>
      <c r="S63" s="513">
        <v>2015</v>
      </c>
      <c r="T63" s="513">
        <v>2016</v>
      </c>
      <c r="U63" s="513">
        <v>2017</v>
      </c>
      <c r="V63" s="452">
        <v>2018</v>
      </c>
    </row>
    <row r="64" spans="1:25" s="45" customFormat="1" x14ac:dyDescent="0.3">
      <c r="A64" s="663" t="s">
        <v>109</v>
      </c>
      <c r="B64" s="661">
        <f>B58</f>
        <v>0.25668328631559378</v>
      </c>
      <c r="C64" s="666">
        <f>C58</f>
        <v>0.30232497730583252</v>
      </c>
      <c r="D64" s="153" t="s">
        <v>15</v>
      </c>
      <c r="E64" s="503">
        <f>C50</f>
        <v>0.25191627906976743</v>
      </c>
      <c r="F64" s="670">
        <f>D50</f>
        <v>0.53100000000000003</v>
      </c>
      <c r="G64" s="670"/>
      <c r="H64" s="154">
        <f>B44*A31</f>
        <v>0.3</v>
      </c>
      <c r="I64" s="155">
        <f t="shared" ref="I64:N64" si="2">($B$64*$E64*$H64)*(C27-$A$34)</f>
        <v>2141575.7703807252</v>
      </c>
      <c r="J64" s="155">
        <f t="shared" si="2"/>
        <v>2179042.1064123097</v>
      </c>
      <c r="K64" s="155">
        <f t="shared" si="2"/>
        <v>2216508.4424438942</v>
      </c>
      <c r="L64" s="155">
        <f t="shared" si="2"/>
        <v>2253974.7784754788</v>
      </c>
      <c r="M64" s="155">
        <f t="shared" si="2"/>
        <v>2291441.1145070642</v>
      </c>
      <c r="N64" s="155">
        <f t="shared" si="2"/>
        <v>2328907.4505386483</v>
      </c>
      <c r="O64" s="155">
        <f t="shared" ref="O64:V64" si="3">($C$64*$F64*$H64)*(I27-$A$34)</f>
        <v>4722799.5895042177</v>
      </c>
      <c r="P64" s="155">
        <f t="shared" si="3"/>
        <v>4811640.81566728</v>
      </c>
      <c r="Q64" s="155">
        <f t="shared" si="3"/>
        <v>4900482.0418303413</v>
      </c>
      <c r="R64" s="155">
        <f>($C$64*$F64*$H64)*(L27-$A$34)</f>
        <v>4989323.2679934045</v>
      </c>
      <c r="S64" s="462">
        <f t="shared" si="3"/>
        <v>5078164.4941564649</v>
      </c>
      <c r="T64" s="462">
        <f t="shared" si="3"/>
        <v>5168676.9247220373</v>
      </c>
      <c r="U64" s="462">
        <f t="shared" si="3"/>
        <v>5260860.5596901216</v>
      </c>
      <c r="V64" s="156">
        <f t="shared" si="3"/>
        <v>5354715.3990607169</v>
      </c>
    </row>
    <row r="65" spans="1:22" s="45" customFormat="1" x14ac:dyDescent="0.3">
      <c r="A65" s="663"/>
      <c r="B65" s="661"/>
      <c r="C65" s="666"/>
      <c r="D65" s="153" t="s">
        <v>16</v>
      </c>
      <c r="E65" s="504">
        <f t="shared" ref="E65:E66" si="4">C51</f>
        <v>0.26700000000000002</v>
      </c>
      <c r="F65" s="662">
        <f>D51</f>
        <v>6.6000000000000003E-2</v>
      </c>
      <c r="G65" s="662"/>
      <c r="H65" s="154">
        <f>B46*A31</f>
        <v>0.06</v>
      </c>
      <c r="I65" s="155">
        <f t="shared" ref="I65:N65" si="5">($B$64*$E$65*$H$65)*(C27-$A$34)</f>
        <v>453960.92130536365</v>
      </c>
      <c r="J65" s="155">
        <f t="shared" si="5"/>
        <v>461902.8548377041</v>
      </c>
      <c r="K65" s="155">
        <f t="shared" si="5"/>
        <v>469844.78837004455</v>
      </c>
      <c r="L65" s="155">
        <f t="shared" si="5"/>
        <v>477786.72190238495</v>
      </c>
      <c r="M65" s="155">
        <f t="shared" si="5"/>
        <v>485728.65543472557</v>
      </c>
      <c r="N65" s="155">
        <f t="shared" si="5"/>
        <v>493670.58896706585</v>
      </c>
      <c r="O65" s="155">
        <f t="shared" ref="O65:V65" si="6">($C$64*$F$65*$H$65)*(I27-$A$34)</f>
        <v>117402.92764869242</v>
      </c>
      <c r="P65" s="155">
        <f t="shared" si="6"/>
        <v>119611.41010698324</v>
      </c>
      <c r="Q65" s="155">
        <f t="shared" si="6"/>
        <v>121819.89256527404</v>
      </c>
      <c r="R65" s="155">
        <f t="shared" si="6"/>
        <v>124028.37502356486</v>
      </c>
      <c r="S65" s="462">
        <f t="shared" si="6"/>
        <v>126236.85748185564</v>
      </c>
      <c r="T65" s="462">
        <f t="shared" si="6"/>
        <v>128486.88400438963</v>
      </c>
      <c r="U65" s="462">
        <f t="shared" si="6"/>
        <v>130778.45459116687</v>
      </c>
      <c r="V65" s="156">
        <f t="shared" si="6"/>
        <v>133111.56924218734</v>
      </c>
    </row>
    <row r="66" spans="1:22" s="45" customFormat="1" x14ac:dyDescent="0.3">
      <c r="A66" s="663"/>
      <c r="B66" s="661"/>
      <c r="C66" s="666"/>
      <c r="D66" s="153" t="s">
        <v>176</v>
      </c>
      <c r="E66" s="504">
        <f t="shared" si="4"/>
        <v>3.4796875000000005E-2</v>
      </c>
      <c r="F66" s="661">
        <f>D52</f>
        <v>1.7000000000000001E-2</v>
      </c>
      <c r="G66" s="661"/>
      <c r="H66" s="154">
        <f>B45*A31</f>
        <v>0.3</v>
      </c>
      <c r="I66" s="155">
        <f t="shared" ref="I66:N66" si="7">($B$64*$E$66*$H$66)*(C27-$A$34)</f>
        <v>295813.13545969245</v>
      </c>
      <c r="J66" s="155">
        <f t="shared" si="7"/>
        <v>300988.31277023844</v>
      </c>
      <c r="K66" s="155">
        <f t="shared" si="7"/>
        <v>306163.49008078454</v>
      </c>
      <c r="L66" s="155">
        <f t="shared" si="7"/>
        <v>311338.66739133053</v>
      </c>
      <c r="M66" s="155">
        <f t="shared" si="7"/>
        <v>316513.84470187669</v>
      </c>
      <c r="N66" s="155">
        <f t="shared" si="7"/>
        <v>321689.02201242262</v>
      </c>
      <c r="O66" s="155">
        <f t="shared" ref="O66:V66" si="8">($C$64*$F$66*$H$66)*(I27-$A$34)</f>
        <v>151200.740153619</v>
      </c>
      <c r="P66" s="155">
        <f t="shared" si="8"/>
        <v>154044.99786505415</v>
      </c>
      <c r="Q66" s="155">
        <f t="shared" si="8"/>
        <v>156889.25557648926</v>
      </c>
      <c r="R66" s="155">
        <f t="shared" si="8"/>
        <v>159733.5132879244</v>
      </c>
      <c r="S66" s="462">
        <f t="shared" si="8"/>
        <v>162577.77099935949</v>
      </c>
      <c r="T66" s="462">
        <f t="shared" si="8"/>
        <v>165475.53242989571</v>
      </c>
      <c r="U66" s="462">
        <f t="shared" si="8"/>
        <v>168426.79757953307</v>
      </c>
      <c r="V66" s="156">
        <f t="shared" si="8"/>
        <v>171431.56644827154</v>
      </c>
    </row>
    <row r="67" spans="1:22" s="45" customFormat="1" x14ac:dyDescent="0.3">
      <c r="A67" s="663"/>
      <c r="B67" s="661"/>
      <c r="C67" s="666"/>
      <c r="D67" s="153" t="s">
        <v>177</v>
      </c>
      <c r="E67" s="504">
        <f>C54</f>
        <v>0.29589614825581395</v>
      </c>
      <c r="F67" s="661">
        <f>D54</f>
        <v>6.899999999999995E-2</v>
      </c>
      <c r="G67" s="661"/>
      <c r="H67" s="154">
        <f>B42*A31</f>
        <v>0.06</v>
      </c>
      <c r="I67" s="155">
        <f t="shared" ref="I67:N67" si="9">($B$64*$E$67*$H$67)*(C27-$A$34)</f>
        <v>503090.96656523511</v>
      </c>
      <c r="J67" s="155">
        <f t="shared" si="9"/>
        <v>511892.41803311231</v>
      </c>
      <c r="K67" s="155">
        <f t="shared" si="9"/>
        <v>520693.86950098962</v>
      </c>
      <c r="L67" s="155">
        <f t="shared" si="9"/>
        <v>529495.32096886681</v>
      </c>
      <c r="M67" s="155">
        <f t="shared" si="9"/>
        <v>538296.7724367443</v>
      </c>
      <c r="N67" s="155">
        <f t="shared" si="9"/>
        <v>547098.22390462132</v>
      </c>
      <c r="O67" s="155">
        <f t="shared" ref="O67:V67" si="10">($C$64*$F$67*$H$67)*(I27-$A$34)</f>
        <v>122739.42435999654</v>
      </c>
      <c r="P67" s="155">
        <f t="shared" si="10"/>
        <v>125048.29238457329</v>
      </c>
      <c r="Q67" s="155">
        <f t="shared" si="10"/>
        <v>127357.16040915003</v>
      </c>
      <c r="R67" s="155">
        <f t="shared" si="10"/>
        <v>129666.02843372681</v>
      </c>
      <c r="S67" s="462">
        <f t="shared" si="10"/>
        <v>131974.89645830353</v>
      </c>
      <c r="T67" s="462">
        <f t="shared" si="10"/>
        <v>134327.19691367997</v>
      </c>
      <c r="U67" s="462">
        <f t="shared" si="10"/>
        <v>136722.92979985618</v>
      </c>
      <c r="V67" s="156">
        <f t="shared" si="10"/>
        <v>139162.09511683209</v>
      </c>
    </row>
    <row r="68" spans="1:22" s="49" customFormat="1" ht="108" customHeight="1" x14ac:dyDescent="0.3">
      <c r="A68" s="668" t="s">
        <v>13</v>
      </c>
      <c r="B68" s="656" t="s">
        <v>110</v>
      </c>
      <c r="C68" s="656" t="s">
        <v>111</v>
      </c>
      <c r="D68" s="656" t="s">
        <v>14</v>
      </c>
      <c r="E68" s="653" t="s">
        <v>438</v>
      </c>
      <c r="F68" s="656" t="s">
        <v>436</v>
      </c>
      <c r="G68" s="656" t="s">
        <v>437</v>
      </c>
      <c r="H68" s="656" t="s">
        <v>103</v>
      </c>
      <c r="I68" s="653" t="s">
        <v>62</v>
      </c>
      <c r="J68" s="654"/>
      <c r="K68" s="654"/>
      <c r="L68" s="654"/>
      <c r="M68" s="654"/>
      <c r="N68" s="654"/>
      <c r="O68" s="654"/>
      <c r="P68" s="654"/>
      <c r="Q68" s="654"/>
      <c r="R68" s="654"/>
      <c r="S68" s="654"/>
      <c r="T68" s="654"/>
      <c r="U68" s="654"/>
      <c r="V68" s="655"/>
    </row>
    <row r="69" spans="1:22" s="49" customFormat="1" x14ac:dyDescent="0.3">
      <c r="A69" s="668"/>
      <c r="B69" s="656"/>
      <c r="C69" s="656"/>
      <c r="D69" s="656"/>
      <c r="E69" s="650"/>
      <c r="F69" s="656"/>
      <c r="G69" s="656"/>
      <c r="H69" s="656"/>
      <c r="I69" s="501">
        <v>2005</v>
      </c>
      <c r="J69" s="501">
        <v>2006</v>
      </c>
      <c r="K69" s="501">
        <v>2007</v>
      </c>
      <c r="L69" s="501">
        <v>2008</v>
      </c>
      <c r="M69" s="501">
        <v>2009</v>
      </c>
      <c r="N69" s="501">
        <v>2010</v>
      </c>
      <c r="O69" s="501">
        <v>2011</v>
      </c>
      <c r="P69" s="501">
        <v>2012</v>
      </c>
      <c r="Q69" s="501">
        <v>2013</v>
      </c>
      <c r="R69" s="501">
        <v>2014</v>
      </c>
      <c r="S69" s="513">
        <v>2015</v>
      </c>
      <c r="T69" s="513">
        <v>2016</v>
      </c>
      <c r="U69" s="513">
        <v>2017</v>
      </c>
      <c r="V69" s="452">
        <v>2018</v>
      </c>
    </row>
    <row r="70" spans="1:22" s="45" customFormat="1" ht="31.2" x14ac:dyDescent="0.3">
      <c r="A70" s="663" t="s">
        <v>109</v>
      </c>
      <c r="B70" s="661">
        <f>B58</f>
        <v>0.25668328631559378</v>
      </c>
      <c r="C70" s="666">
        <f>C58</f>
        <v>0.30232497730583252</v>
      </c>
      <c r="D70" s="153" t="s">
        <v>63</v>
      </c>
      <c r="E70" s="510">
        <f>C53*'STP status'!H40</f>
        <v>0</v>
      </c>
      <c r="F70" s="472">
        <f>D53*'STP status'!K40</f>
        <v>0</v>
      </c>
      <c r="G70" s="472">
        <f>D53*'STP status'!N40</f>
        <v>1.6530505823048841E-4</v>
      </c>
      <c r="H70" s="154">
        <f>B41*A31</f>
        <v>0.3</v>
      </c>
      <c r="I70" s="155">
        <f t="shared" ref="I70:N70" si="11">($B$70*$E$70*$H$70)*(C23-$A$34)</f>
        <v>0</v>
      </c>
      <c r="J70" s="155">
        <f t="shared" si="11"/>
        <v>0</v>
      </c>
      <c r="K70" s="155">
        <f t="shared" si="11"/>
        <v>0</v>
      </c>
      <c r="L70" s="155">
        <f t="shared" si="11"/>
        <v>0</v>
      </c>
      <c r="M70" s="155">
        <f t="shared" si="11"/>
        <v>0</v>
      </c>
      <c r="N70" s="155">
        <f t="shared" si="11"/>
        <v>0</v>
      </c>
      <c r="O70" s="155">
        <f>($C$70*$F$70*$H$70)*(I23-$A$34)</f>
        <v>0</v>
      </c>
      <c r="P70" s="155">
        <f>($C$70*$F$70*$H$70)*(J23-$A$34)</f>
        <v>0</v>
      </c>
      <c r="Q70" s="155">
        <f>($C$70*$F$70*$H$70)*(K23-$A$34)</f>
        <v>0</v>
      </c>
      <c r="R70" s="155">
        <f>($C$70*$F$70*$H$70)*(L23-$A$34)</f>
        <v>0</v>
      </c>
      <c r="S70" s="462">
        <f>($C$70*$F$70*$H$70)*(M23-$A$34)</f>
        <v>0</v>
      </c>
      <c r="T70" s="462">
        <f>($C$70*$G$70*$H$70)*(N23-$A$34)</f>
        <v>933.5113017959543</v>
      </c>
      <c r="U70" s="462">
        <f>($C$70*$G$70*$H$70)*(O23-$A$34)</f>
        <v>950.16052679814698</v>
      </c>
      <c r="V70" s="156">
        <f>($C$70*$G$70*$H$70)*(P23-$A$34)</f>
        <v>967.11158691599474</v>
      </c>
    </row>
    <row r="71" spans="1:22" s="45" customFormat="1" ht="31.2" x14ac:dyDescent="0.3">
      <c r="A71" s="663"/>
      <c r="B71" s="661"/>
      <c r="C71" s="666"/>
      <c r="D71" s="153" t="s">
        <v>64</v>
      </c>
      <c r="E71" s="511">
        <f>(C53-E70)*'STP status'!G40</f>
        <v>0.11279302325581395</v>
      </c>
      <c r="F71" s="479">
        <f>(D53-F70)*'STP status'!J40</f>
        <v>4.3663911845730026E-3</v>
      </c>
      <c r="G71" s="464">
        <f>(D53-G70)*'STP status'!M40</f>
        <v>8.5170616919830525E-4</v>
      </c>
      <c r="H71" s="154">
        <f>B38*A31</f>
        <v>0.48</v>
      </c>
      <c r="I71" s="155">
        <f t="shared" ref="I71:N71" si="12">($B$70*$E$71*$H$71)*(C23-$A$34)</f>
        <v>339461.99565738923</v>
      </c>
      <c r="J71" s="155">
        <f t="shared" si="12"/>
        <v>345400.79893260141</v>
      </c>
      <c r="K71" s="155">
        <f t="shared" si="12"/>
        <v>351339.60220781359</v>
      </c>
      <c r="L71" s="155">
        <f t="shared" si="12"/>
        <v>357278.40548302565</v>
      </c>
      <c r="M71" s="155">
        <f t="shared" si="12"/>
        <v>363217.208758238</v>
      </c>
      <c r="N71" s="155">
        <f t="shared" si="12"/>
        <v>369156.01203345007</v>
      </c>
      <c r="O71" s="155">
        <f>($C$70*$F$71*$H$71)*(I23-$A$34)</f>
        <v>36049.246492762562</v>
      </c>
      <c r="P71" s="155">
        <f>($C$70*$F$71*$H$71)*(J23-$A$34)</f>
        <v>36727.373777220906</v>
      </c>
      <c r="Q71" s="155">
        <f>($C$70*$F$71*$H$71)*(K23-$A$34)</f>
        <v>37405.50106167925</v>
      </c>
      <c r="R71" s="155">
        <f>($C$70*$F$71*$H$71)*(L23-$A$34)</f>
        <v>38083.628346137601</v>
      </c>
      <c r="S71" s="462">
        <f>($C$70*$F$71*$H$71)*(M23-$A$34)</f>
        <v>38761.755630595937</v>
      </c>
      <c r="T71" s="462">
        <f>($C$70*$G$71*$H$71)*(N23-$A$34)</f>
        <v>7695.6128821888733</v>
      </c>
      <c r="U71" s="462">
        <f>($C$70*$G$71*$H$71)*(O23-$A$34)</f>
        <v>7832.8645578341884</v>
      </c>
      <c r="V71" s="156">
        <f>($C$70*$G$71*$H$71)*(P23-$A$34)</f>
        <v>7972.6044799526471</v>
      </c>
    </row>
    <row r="72" spans="1:22" s="45" customFormat="1" ht="31.8" thickBot="1" x14ac:dyDescent="0.35">
      <c r="A72" s="664"/>
      <c r="B72" s="665"/>
      <c r="C72" s="667"/>
      <c r="D72" s="159" t="s">
        <v>105</v>
      </c>
      <c r="E72" s="512">
        <f>(C53-E70)*'STP status'!F40</f>
        <v>3.7597674418604649E-2</v>
      </c>
      <c r="F72" s="480">
        <f>(D53-F70)*'STP status'!I40</f>
        <v>0.31263360881542701</v>
      </c>
      <c r="G72" s="481">
        <f>(D53-G70)*'STP status'!L40</f>
        <v>0.31598298877257119</v>
      </c>
      <c r="H72" s="160">
        <f>B39*A31</f>
        <v>0.18</v>
      </c>
      <c r="I72" s="161">
        <f t="shared" ref="I72:N72" si="13">($B$70*$E$72*$H$72)*(C23-$A$34)</f>
        <v>42432.749457173653</v>
      </c>
      <c r="J72" s="161">
        <f t="shared" si="13"/>
        <v>43175.099866575176</v>
      </c>
      <c r="K72" s="161">
        <f t="shared" si="13"/>
        <v>43917.450275976698</v>
      </c>
      <c r="L72" s="161">
        <f t="shared" si="13"/>
        <v>44659.800685378206</v>
      </c>
      <c r="M72" s="161">
        <f t="shared" si="13"/>
        <v>45402.151094779751</v>
      </c>
      <c r="N72" s="161">
        <f t="shared" si="13"/>
        <v>46144.501504181258</v>
      </c>
      <c r="O72" s="161">
        <f>($C$70*$F$72*$H$72)*(I23-$A$34)</f>
        <v>967922.26833067497</v>
      </c>
      <c r="P72" s="161">
        <f>($C$70*$F$72*$H$72)*(J23-$A$34)</f>
        <v>986129.98591838148</v>
      </c>
      <c r="Q72" s="161">
        <f>($C$70*$F$72*$H$72)*(K23-$A$34)</f>
        <v>1004337.703506088</v>
      </c>
      <c r="R72" s="161">
        <f>($C$70*$F$72*$H$72)*(L23-$A$34)</f>
        <v>1022545.4210937949</v>
      </c>
      <c r="S72" s="463">
        <f>($C$70*$F$72*$H$72)*(M23-$A$34)</f>
        <v>1040753.138681501</v>
      </c>
      <c r="T72" s="463">
        <f>($C$70*$G$72*$H$72)*(N23-$A$34)</f>
        <v>1070652.1422345268</v>
      </c>
      <c r="U72" s="463">
        <f>($C$70*$G$72*$H$72)*(O23-$A$34)</f>
        <v>1089747.2816086814</v>
      </c>
      <c r="V72" s="162">
        <f>($C$70*$G$72*$H$72)*(P23-$A$34)</f>
        <v>1109188.5982734119</v>
      </c>
    </row>
    <row r="73" spans="1:22" s="45" customFormat="1" x14ac:dyDescent="0.3">
      <c r="A73" s="131"/>
      <c r="B73" s="47"/>
      <c r="C73" s="47"/>
      <c r="D73" s="47"/>
      <c r="E73" s="324"/>
      <c r="F73" s="48"/>
      <c r="G73" s="476"/>
      <c r="H73" s="48"/>
      <c r="I73" s="48"/>
      <c r="J73" s="48"/>
    </row>
    <row r="74" spans="1:22" s="114" customFormat="1" x14ac:dyDescent="0.3">
      <c r="A74" s="68"/>
      <c r="B74" s="56"/>
      <c r="C74" s="56"/>
      <c r="D74" s="56"/>
      <c r="E74" s="56"/>
      <c r="F74" s="113"/>
      <c r="G74" s="113"/>
      <c r="H74" s="113"/>
      <c r="I74" s="113"/>
      <c r="J74" s="113"/>
    </row>
    <row r="75" spans="1:22" ht="47.25" customHeight="1" x14ac:dyDescent="0.3">
      <c r="A75" s="656" t="s">
        <v>357</v>
      </c>
      <c r="B75" s="656"/>
      <c r="C75" s="392">
        <v>2005</v>
      </c>
      <c r="D75" s="392">
        <v>2006</v>
      </c>
      <c r="E75" s="501">
        <v>2007</v>
      </c>
      <c r="F75" s="501">
        <v>2008</v>
      </c>
      <c r="G75" s="501">
        <v>2009</v>
      </c>
      <c r="H75" s="501">
        <v>2010</v>
      </c>
      <c r="I75" s="501">
        <v>2011</v>
      </c>
      <c r="J75" s="501">
        <v>2012</v>
      </c>
      <c r="K75" s="501">
        <v>2013</v>
      </c>
      <c r="L75" s="501">
        <v>2014</v>
      </c>
      <c r="M75" s="513">
        <v>2015</v>
      </c>
      <c r="N75" s="513">
        <v>2016</v>
      </c>
      <c r="O75" s="501">
        <v>2017</v>
      </c>
      <c r="P75" s="513">
        <v>2018</v>
      </c>
      <c r="Q75" s="485"/>
    </row>
    <row r="76" spans="1:22" x14ac:dyDescent="0.3">
      <c r="A76" s="393"/>
      <c r="B76" s="394"/>
      <c r="C76" s="395">
        <f>(SUM(I64:I67)+SUM(I70:I72))/10^3</f>
        <v>3776.3355388255795</v>
      </c>
      <c r="D76" s="395">
        <f t="shared" ref="D76:P76" si="14">(SUM(J64:J67)+SUM(J70:J72))/10^3</f>
        <v>3842.4015908525407</v>
      </c>
      <c r="E76" s="395">
        <f t="shared" si="14"/>
        <v>3908.4676428795028</v>
      </c>
      <c r="F76" s="395">
        <f t="shared" si="14"/>
        <v>3974.5336949064649</v>
      </c>
      <c r="G76" s="395">
        <f t="shared" si="14"/>
        <v>4040.5997469334288</v>
      </c>
      <c r="H76" s="395">
        <f t="shared" si="14"/>
        <v>4106.66579896039</v>
      </c>
      <c r="I76" s="395">
        <f t="shared" si="14"/>
        <v>6118.1141964899634</v>
      </c>
      <c r="J76" s="395">
        <f t="shared" si="14"/>
        <v>6233.2028757194921</v>
      </c>
      <c r="K76" s="395">
        <f t="shared" si="14"/>
        <v>6348.2915549490208</v>
      </c>
      <c r="L76" s="395">
        <f t="shared" si="14"/>
        <v>6463.3802341785531</v>
      </c>
      <c r="M76" s="395">
        <f t="shared" si="14"/>
        <v>6578.4689134080809</v>
      </c>
      <c r="N76" s="395">
        <f t="shared" si="14"/>
        <v>6676.2478044885147</v>
      </c>
      <c r="O76" s="395">
        <f t="shared" si="14"/>
        <v>6795.319048353992</v>
      </c>
      <c r="P76" s="395">
        <f t="shared" si="14"/>
        <v>6916.548944208289</v>
      </c>
      <c r="Q76" s="522"/>
    </row>
    <row r="77" spans="1:22" x14ac:dyDescent="0.3">
      <c r="A77" s="68"/>
      <c r="B77" s="69"/>
      <c r="C77" s="410"/>
      <c r="D77" s="69"/>
      <c r="E77" s="120"/>
      <c r="F77" s="121"/>
      <c r="G77" s="121"/>
      <c r="H77" s="121"/>
      <c r="I77" s="121"/>
      <c r="Q77" s="55"/>
    </row>
    <row r="78" spans="1:22" ht="47.25" customHeight="1" x14ac:dyDescent="0.3">
      <c r="A78" s="656" t="s">
        <v>112</v>
      </c>
      <c r="B78" s="656"/>
      <c r="C78" s="392">
        <v>2005</v>
      </c>
      <c r="D78" s="392">
        <v>2006</v>
      </c>
      <c r="E78" s="501">
        <v>2007</v>
      </c>
      <c r="F78" s="501">
        <v>2008</v>
      </c>
      <c r="G78" s="501">
        <v>2009</v>
      </c>
      <c r="H78" s="501">
        <v>2010</v>
      </c>
      <c r="I78" s="501">
        <v>2011</v>
      </c>
      <c r="J78" s="501">
        <v>2012</v>
      </c>
      <c r="K78" s="501">
        <v>2013</v>
      </c>
      <c r="L78" s="501">
        <v>2014</v>
      </c>
      <c r="M78" s="513">
        <v>2015</v>
      </c>
      <c r="N78" s="513">
        <v>2016</v>
      </c>
      <c r="O78" s="501">
        <v>2017</v>
      </c>
      <c r="P78" s="513">
        <v>2018</v>
      </c>
      <c r="Q78" s="485"/>
    </row>
    <row r="79" spans="1:22" x14ac:dyDescent="0.3">
      <c r="A79" s="393"/>
      <c r="B79" s="394"/>
      <c r="C79" s="395">
        <f t="shared" ref="C79:P79" si="15">C76*21</f>
        <v>79303.046315337167</v>
      </c>
      <c r="D79" s="395">
        <f t="shared" si="15"/>
        <v>80690.433407903358</v>
      </c>
      <c r="E79" s="395">
        <f t="shared" si="15"/>
        <v>82077.820500469563</v>
      </c>
      <c r="F79" s="395">
        <f t="shared" si="15"/>
        <v>83465.207593035768</v>
      </c>
      <c r="G79" s="395">
        <f t="shared" si="15"/>
        <v>84852.594685602002</v>
      </c>
      <c r="H79" s="395">
        <f t="shared" si="15"/>
        <v>86239.981778168192</v>
      </c>
      <c r="I79" s="395">
        <f t="shared" si="15"/>
        <v>128480.39812628923</v>
      </c>
      <c r="J79" s="395">
        <f t="shared" si="15"/>
        <v>130897.26039010934</v>
      </c>
      <c r="K79" s="395">
        <f t="shared" si="15"/>
        <v>133314.12265392943</v>
      </c>
      <c r="L79" s="395">
        <f t="shared" si="15"/>
        <v>135730.98491774962</v>
      </c>
      <c r="M79" s="395">
        <f t="shared" si="15"/>
        <v>138147.8471815697</v>
      </c>
      <c r="N79" s="395">
        <f t="shared" si="15"/>
        <v>140201.2038942588</v>
      </c>
      <c r="O79" s="395">
        <f t="shared" si="15"/>
        <v>142701.70001543383</v>
      </c>
      <c r="P79" s="395">
        <f t="shared" si="15"/>
        <v>145247.52782837406</v>
      </c>
    </row>
    <row r="81" spans="2:5" x14ac:dyDescent="0.3">
      <c r="B81" s="57"/>
      <c r="C81" s="367"/>
      <c r="D81" s="57"/>
      <c r="E81" s="57"/>
    </row>
    <row r="82" spans="2:5" x14ac:dyDescent="0.3">
      <c r="B82" s="57"/>
      <c r="C82" s="124"/>
      <c r="D82" s="124"/>
      <c r="E82" s="124"/>
    </row>
    <row r="83" spans="2:5" x14ac:dyDescent="0.3">
      <c r="B83" s="57"/>
      <c r="C83" s="124"/>
      <c r="D83" s="124"/>
      <c r="E83" s="124"/>
    </row>
  </sheetData>
  <mergeCells count="33">
    <mergeCell ref="A33:B33"/>
    <mergeCell ref="A48:D48"/>
    <mergeCell ref="A50:A54"/>
    <mergeCell ref="A61:B61"/>
    <mergeCell ref="A62:A63"/>
    <mergeCell ref="B62:B63"/>
    <mergeCell ref="C62:C63"/>
    <mergeCell ref="D62:D63"/>
    <mergeCell ref="E62:E63"/>
    <mergeCell ref="F62:G63"/>
    <mergeCell ref="H62:H63"/>
    <mergeCell ref="I62:V62"/>
    <mergeCell ref="A64:A67"/>
    <mergeCell ref="B64:B67"/>
    <mergeCell ref="C64:C67"/>
    <mergeCell ref="F64:G64"/>
    <mergeCell ref="F65:G65"/>
    <mergeCell ref="F66:G66"/>
    <mergeCell ref="F67:G67"/>
    <mergeCell ref="F68:F69"/>
    <mergeCell ref="G68:G69"/>
    <mergeCell ref="A78:B78"/>
    <mergeCell ref="H68:H69"/>
    <mergeCell ref="I68:V68"/>
    <mergeCell ref="A70:A72"/>
    <mergeCell ref="B70:B72"/>
    <mergeCell ref="C70:C72"/>
    <mergeCell ref="A75:B75"/>
    <mergeCell ref="A68:A69"/>
    <mergeCell ref="B68:B69"/>
    <mergeCell ref="C68:C69"/>
    <mergeCell ref="D68:D69"/>
    <mergeCell ref="E68:E69"/>
  </mergeCells>
  <pageMargins left="0.25" right="0.25" top="0.75" bottom="0.75" header="0.3" footer="0.3"/>
  <pageSetup paperSize="9" scale="35" fitToHeight="0" orientation="landscape" horizontalDpi="4294967293" vertic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9"/>
  <dimension ref="A1:E45"/>
  <sheetViews>
    <sheetView topLeftCell="A31" zoomScaleNormal="100" workbookViewId="0">
      <selection activeCell="B9" sqref="B9"/>
    </sheetView>
  </sheetViews>
  <sheetFormatPr defaultColWidth="9.33203125" defaultRowHeight="13.8" x14ac:dyDescent="0.25"/>
  <cols>
    <col min="1" max="1" width="31.44140625" style="171" bestFit="1" customWidth="1"/>
    <col min="2" max="2" width="22.6640625" style="171" customWidth="1"/>
    <col min="3" max="205" width="9.33203125" style="171"/>
    <col min="206" max="206" width="31.44140625" style="171" bestFit="1" customWidth="1"/>
    <col min="207" max="207" width="9.33203125" style="171"/>
    <col min="208" max="208" width="10.33203125" style="171" customWidth="1"/>
    <col min="209" max="16384" width="9.33203125" style="171"/>
  </cols>
  <sheetData>
    <row r="1" spans="1:2" x14ac:dyDescent="0.25">
      <c r="A1" s="170" t="s">
        <v>332</v>
      </c>
    </row>
    <row r="2" spans="1:2" x14ac:dyDescent="0.25">
      <c r="A2" s="262" t="s">
        <v>347</v>
      </c>
    </row>
    <row r="3" spans="1:2" x14ac:dyDescent="0.25">
      <c r="A3" s="262"/>
    </row>
    <row r="4" spans="1:2" ht="25.5" customHeight="1" x14ac:dyDescent="0.25">
      <c r="A4" s="296" t="s">
        <v>116</v>
      </c>
      <c r="B4" s="295" t="s">
        <v>292</v>
      </c>
    </row>
    <row r="5" spans="1:2" x14ac:dyDescent="0.25">
      <c r="A5" s="361" t="s">
        <v>346</v>
      </c>
      <c r="B5" s="362">
        <v>40.5</v>
      </c>
    </row>
    <row r="6" spans="1:2" x14ac:dyDescent="0.25">
      <c r="A6" s="223" t="s">
        <v>135</v>
      </c>
      <c r="B6" s="360">
        <v>40.5</v>
      </c>
    </row>
    <row r="7" spans="1:2" x14ac:dyDescent="0.25">
      <c r="A7" s="225" t="s">
        <v>136</v>
      </c>
      <c r="B7" s="237">
        <v>40.5</v>
      </c>
    </row>
    <row r="8" spans="1:2" x14ac:dyDescent="0.25">
      <c r="A8" s="225" t="s">
        <v>137</v>
      </c>
      <c r="B8" s="237">
        <v>40.5</v>
      </c>
    </row>
    <row r="9" spans="1:2" x14ac:dyDescent="0.25">
      <c r="A9" s="225" t="s">
        <v>138</v>
      </c>
      <c r="B9" s="237">
        <v>40.5</v>
      </c>
    </row>
    <row r="10" spans="1:2" x14ac:dyDescent="0.25">
      <c r="A10" s="225" t="s">
        <v>139</v>
      </c>
      <c r="B10" s="238">
        <v>27</v>
      </c>
    </row>
    <row r="11" spans="1:2" x14ac:dyDescent="0.25">
      <c r="A11" s="225" t="s">
        <v>140</v>
      </c>
      <c r="B11" s="238">
        <v>61.86</v>
      </c>
    </row>
    <row r="12" spans="1:2" x14ac:dyDescent="0.25">
      <c r="A12" s="225" t="s">
        <v>141</v>
      </c>
      <c r="B12" s="237">
        <v>40.5</v>
      </c>
    </row>
    <row r="13" spans="1:2" x14ac:dyDescent="0.25">
      <c r="A13" s="225" t="s">
        <v>142</v>
      </c>
      <c r="B13" s="237">
        <v>40.5</v>
      </c>
    </row>
    <row r="14" spans="1:2" x14ac:dyDescent="0.25">
      <c r="A14" s="225" t="s">
        <v>143</v>
      </c>
      <c r="B14" s="237">
        <v>40.5</v>
      </c>
    </row>
    <row r="15" spans="1:2" x14ac:dyDescent="0.25">
      <c r="A15" s="225" t="s">
        <v>144</v>
      </c>
      <c r="B15" s="238">
        <v>46.8</v>
      </c>
    </row>
    <row r="16" spans="1:2" x14ac:dyDescent="0.25">
      <c r="A16" s="225" t="s">
        <v>145</v>
      </c>
      <c r="B16" s="237">
        <v>40.5</v>
      </c>
    </row>
    <row r="17" spans="1:2" x14ac:dyDescent="0.25">
      <c r="A17" s="225" t="s">
        <v>146</v>
      </c>
      <c r="B17" s="238">
        <v>38.9</v>
      </c>
    </row>
    <row r="18" spans="1:2" x14ac:dyDescent="0.25">
      <c r="A18" s="225" t="s">
        <v>147</v>
      </c>
      <c r="B18" s="238">
        <v>38</v>
      </c>
    </row>
    <row r="19" spans="1:2" x14ac:dyDescent="0.25">
      <c r="A19" s="225" t="s">
        <v>148</v>
      </c>
      <c r="B19" s="238">
        <v>19.600000000000001</v>
      </c>
    </row>
    <row r="20" spans="1:2" x14ac:dyDescent="0.25">
      <c r="A20" s="225" t="s">
        <v>149</v>
      </c>
      <c r="B20" s="237">
        <v>40.5</v>
      </c>
    </row>
    <row r="21" spans="1:2" x14ac:dyDescent="0.25">
      <c r="A21" s="225" t="s">
        <v>150</v>
      </c>
      <c r="B21" s="238">
        <v>27</v>
      </c>
    </row>
    <row r="22" spans="1:2" x14ac:dyDescent="0.25">
      <c r="A22" s="225" t="s">
        <v>151</v>
      </c>
      <c r="B22" s="238">
        <v>38</v>
      </c>
    </row>
    <row r="23" spans="1:2" x14ac:dyDescent="0.25">
      <c r="A23" s="225" t="s">
        <v>152</v>
      </c>
      <c r="B23" s="237">
        <v>40.5</v>
      </c>
    </row>
    <row r="24" spans="1:2" x14ac:dyDescent="0.25">
      <c r="A24" s="225" t="s">
        <v>153</v>
      </c>
      <c r="B24" s="237">
        <v>40.5</v>
      </c>
    </row>
    <row r="25" spans="1:2" x14ac:dyDescent="0.25">
      <c r="A25" s="225" t="s">
        <v>154</v>
      </c>
      <c r="B25" s="238">
        <v>34</v>
      </c>
    </row>
    <row r="26" spans="1:2" x14ac:dyDescent="0.25">
      <c r="A26" s="225" t="s">
        <v>155</v>
      </c>
      <c r="B26" s="238">
        <v>38</v>
      </c>
    </row>
    <row r="27" spans="1:2" x14ac:dyDescent="0.25">
      <c r="A27" s="225" t="s">
        <v>156</v>
      </c>
      <c r="B27" s="237">
        <v>40.5</v>
      </c>
    </row>
    <row r="28" spans="1:2" x14ac:dyDescent="0.25">
      <c r="A28" s="225" t="s">
        <v>157</v>
      </c>
      <c r="B28" s="237">
        <v>40.5</v>
      </c>
    </row>
    <row r="29" spans="1:2" x14ac:dyDescent="0.25">
      <c r="A29" s="225" t="s">
        <v>158</v>
      </c>
      <c r="B29" s="237">
        <v>40.5</v>
      </c>
    </row>
    <row r="30" spans="1:2" x14ac:dyDescent="0.25">
      <c r="A30" s="225" t="s">
        <v>159</v>
      </c>
      <c r="B30" s="237">
        <v>40.5</v>
      </c>
    </row>
    <row r="31" spans="1:2" x14ac:dyDescent="0.25">
      <c r="A31" s="225" t="s">
        <v>160</v>
      </c>
      <c r="B31" s="237">
        <v>40.5</v>
      </c>
    </row>
    <row r="32" spans="1:2" x14ac:dyDescent="0.25">
      <c r="A32" s="225" t="s">
        <v>161</v>
      </c>
      <c r="B32" s="237">
        <v>40.5</v>
      </c>
    </row>
    <row r="33" spans="1:5" x14ac:dyDescent="0.25">
      <c r="A33" s="225" t="s">
        <v>162</v>
      </c>
      <c r="B33" s="238">
        <v>46.9</v>
      </c>
    </row>
    <row r="34" spans="1:5" x14ac:dyDescent="0.25">
      <c r="A34" s="225" t="s">
        <v>163</v>
      </c>
      <c r="B34" s="237">
        <v>40.5</v>
      </c>
    </row>
    <row r="35" spans="1:5" x14ac:dyDescent="0.25">
      <c r="A35" s="225" t="s">
        <v>164</v>
      </c>
      <c r="B35" s="237">
        <v>40.5</v>
      </c>
    </row>
    <row r="36" spans="1:5" x14ac:dyDescent="0.25">
      <c r="A36" s="225" t="s">
        <v>165</v>
      </c>
      <c r="B36" s="237">
        <v>40.5</v>
      </c>
    </row>
    <row r="37" spans="1:5" x14ac:dyDescent="0.25">
      <c r="A37" s="225" t="s">
        <v>166</v>
      </c>
      <c r="B37" s="237">
        <v>40.5</v>
      </c>
    </row>
    <row r="38" spans="1:5" x14ac:dyDescent="0.25">
      <c r="A38" s="225" t="s">
        <v>167</v>
      </c>
      <c r="B38" s="237">
        <v>40.5</v>
      </c>
    </row>
    <row r="39" spans="1:5" x14ac:dyDescent="0.25">
      <c r="A39" s="225" t="s">
        <v>168</v>
      </c>
      <c r="B39" s="239">
        <v>39</v>
      </c>
    </row>
    <row r="40" spans="1:5" x14ac:dyDescent="0.25">
      <c r="A40" s="225" t="s">
        <v>169</v>
      </c>
      <c r="B40" s="239">
        <v>39</v>
      </c>
    </row>
    <row r="41" spans="1:5" ht="14.4" thickBot="1" x14ac:dyDescent="0.3">
      <c r="A41" s="227" t="s">
        <v>170</v>
      </c>
      <c r="B41" s="240">
        <v>38.9</v>
      </c>
    </row>
    <row r="43" spans="1:5" ht="60" customHeight="1" x14ac:dyDescent="0.25">
      <c r="A43" s="610" t="s">
        <v>348</v>
      </c>
      <c r="B43" s="611"/>
      <c r="C43" s="611"/>
      <c r="D43" s="611"/>
      <c r="E43" s="611"/>
    </row>
    <row r="44" spans="1:5" ht="32.25" customHeight="1" x14ac:dyDescent="0.25">
      <c r="A44" s="612" t="s">
        <v>433</v>
      </c>
      <c r="B44" s="613"/>
      <c r="C44" s="613"/>
      <c r="D44" s="613"/>
      <c r="E44" s="613"/>
    </row>
    <row r="45" spans="1:5" ht="45.75" customHeight="1" x14ac:dyDescent="0.25">
      <c r="A45" s="614" t="s">
        <v>349</v>
      </c>
      <c r="B45" s="615"/>
      <c r="C45" s="615"/>
      <c r="D45" s="615"/>
      <c r="E45" s="615"/>
    </row>
  </sheetData>
  <mergeCells count="3">
    <mergeCell ref="A43:E43"/>
    <mergeCell ref="A44:E44"/>
    <mergeCell ref="A45:E45"/>
  </mergeCells>
  <pageMargins left="0.7" right="0.7" top="0.75" bottom="0.75" header="0.3" footer="0.3"/>
  <pageSetup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codeName="Sheet69">
    <tabColor rgb="FFFFC000"/>
    <pageSetUpPr fitToPage="1"/>
  </sheetPr>
  <dimension ref="A1:X48"/>
  <sheetViews>
    <sheetView topLeftCell="J1" zoomScaleNormal="100" zoomScalePageLayoutView="80" workbookViewId="0">
      <selection activeCell="S15" sqref="S14:S15"/>
    </sheetView>
  </sheetViews>
  <sheetFormatPr defaultColWidth="8.6640625" defaultRowHeight="15.6" x14ac:dyDescent="0.3"/>
  <cols>
    <col min="1" max="1" width="45.44140625" style="353" customWidth="1"/>
    <col min="2" max="4" width="19.6640625" style="122" customWidth="1"/>
    <col min="5" max="5" width="25.6640625" style="57" customWidth="1"/>
    <col min="6" max="6" width="24.33203125" style="57" customWidth="1"/>
    <col min="7" max="7" width="23" style="57" customWidth="1"/>
    <col min="8" max="8" width="22.33203125" style="57" customWidth="1"/>
    <col min="9" max="9" width="21.6640625" style="57" customWidth="1"/>
    <col min="10" max="10" width="21.33203125" style="57" customWidth="1"/>
    <col min="11" max="11" width="21.44140625" style="57" customWidth="1"/>
    <col min="12" max="12" width="20.6640625" style="57" customWidth="1"/>
    <col min="13" max="13" width="21.6640625" style="57" customWidth="1"/>
    <col min="14" max="14" width="20.33203125" style="57" customWidth="1"/>
    <col min="15" max="15" width="20.6640625" style="57" customWidth="1"/>
    <col min="16" max="16" width="19.88671875" style="57" customWidth="1"/>
    <col min="17" max="191" width="8.6640625" style="57"/>
    <col min="192" max="192" width="43.44140625" style="57" customWidth="1"/>
    <col min="193" max="199" width="18.6640625" style="57" customWidth="1"/>
    <col min="200" max="200" width="15.44140625" style="57" customWidth="1"/>
    <col min="201" max="201" width="12.33203125" style="57" customWidth="1"/>
    <col min="202" max="202" width="14.33203125" style="57" customWidth="1"/>
    <col min="203" max="203" width="12.33203125" style="57" customWidth="1"/>
    <col min="204" max="204" width="12.6640625" style="57" customWidth="1"/>
    <col min="205" max="206" width="12.44140625" style="57" customWidth="1"/>
    <col min="207" max="207" width="12.33203125" style="57" customWidth="1"/>
    <col min="208" max="213" width="11.44140625" style="57" bestFit="1" customWidth="1"/>
    <col min="214" max="214" width="13.6640625" style="57" bestFit="1" customWidth="1"/>
    <col min="215" max="219" width="11.44140625" style="57" bestFit="1" customWidth="1"/>
    <col min="220" max="220" width="11.6640625" style="57" customWidth="1"/>
    <col min="221" max="221" width="13.44140625" style="57" bestFit="1" customWidth="1"/>
    <col min="222" max="223" width="11.44140625" style="57" bestFit="1" customWidth="1"/>
    <col min="224" max="224" width="13.6640625" style="57" bestFit="1" customWidth="1"/>
    <col min="225" max="230" width="11.44140625" style="57" bestFit="1" customWidth="1"/>
    <col min="231" max="233" width="11.33203125" style="57" bestFit="1" customWidth="1"/>
    <col min="234" max="234" width="13.6640625" style="57" bestFit="1" customWidth="1"/>
    <col min="235" max="239" width="11.33203125" style="57" bestFit="1" customWidth="1"/>
    <col min="240" max="240" width="13.44140625" style="57" customWidth="1"/>
    <col min="241" max="241" width="11.33203125" style="57" bestFit="1" customWidth="1"/>
    <col min="242" max="242" width="15.33203125" style="57" customWidth="1"/>
    <col min="243" max="243" width="13.33203125" style="57" customWidth="1"/>
    <col min="244" max="244" width="15.6640625" style="57" customWidth="1"/>
    <col min="245" max="245" width="14.6640625" style="57" customWidth="1"/>
    <col min="246" max="246" width="19.33203125" style="57" customWidth="1"/>
    <col min="247" max="247" width="14" style="57" customWidth="1"/>
    <col min="248" max="248" width="15.6640625" style="57" customWidth="1"/>
    <col min="249" max="249" width="17" style="57" customWidth="1"/>
    <col min="250" max="250" width="16.33203125" style="57" customWidth="1"/>
    <col min="251" max="251" width="17.33203125" style="57" customWidth="1"/>
    <col min="252" max="253" width="8.6640625" style="57"/>
    <col min="254" max="254" width="13.6640625" style="57" bestFit="1" customWidth="1"/>
    <col min="255" max="16384" width="8.6640625" style="57"/>
  </cols>
  <sheetData>
    <row r="1" spans="1:24" x14ac:dyDescent="0.3">
      <c r="A1" s="325"/>
      <c r="B1" s="56"/>
      <c r="C1" s="56"/>
      <c r="D1" s="56"/>
      <c r="E1" s="55"/>
      <c r="F1" s="55"/>
      <c r="G1" s="55"/>
      <c r="H1" s="326"/>
      <c r="I1" s="327"/>
      <c r="J1" s="55"/>
    </row>
    <row r="2" spans="1:24" s="63" customFormat="1" x14ac:dyDescent="0.3">
      <c r="A2" s="297" t="s">
        <v>44</v>
      </c>
      <c r="B2" s="59" t="s">
        <v>210</v>
      </c>
      <c r="C2" s="60">
        <v>2005</v>
      </c>
      <c r="D2" s="60">
        <v>2006</v>
      </c>
      <c r="E2" s="60">
        <v>2007</v>
      </c>
      <c r="F2" s="60">
        <v>2008</v>
      </c>
      <c r="G2" s="60">
        <v>2009</v>
      </c>
      <c r="H2" s="60">
        <v>2010</v>
      </c>
      <c r="I2" s="60">
        <v>2011</v>
      </c>
      <c r="J2" s="60">
        <v>2012</v>
      </c>
      <c r="K2" s="60">
        <v>2013</v>
      </c>
      <c r="L2" s="60">
        <v>2014</v>
      </c>
      <c r="M2" s="60">
        <v>2015</v>
      </c>
      <c r="N2" s="60">
        <v>2016</v>
      </c>
      <c r="O2" s="60">
        <v>2017</v>
      </c>
      <c r="P2" s="61">
        <v>2018</v>
      </c>
    </row>
    <row r="3" spans="1:24" s="66" customFormat="1" x14ac:dyDescent="0.3">
      <c r="A3" s="328"/>
      <c r="B3" s="65"/>
      <c r="C3" s="329">
        <f>'Urban population'!G38</f>
        <v>2527179.5999999996</v>
      </c>
      <c r="D3" s="329">
        <f>'Urban population'!H38</f>
        <v>2614205.9999999995</v>
      </c>
      <c r="E3" s="329">
        <f>'Urban population'!I38</f>
        <v>2701232.3999999994</v>
      </c>
      <c r="F3" s="329">
        <f>'Urban population'!J38</f>
        <v>2788258.7999999993</v>
      </c>
      <c r="G3" s="329">
        <f>'Urban population'!K38</f>
        <v>2875285.1999999993</v>
      </c>
      <c r="H3" s="329">
        <f>'Urban population'!L38</f>
        <v>2962311.5999999992</v>
      </c>
      <c r="I3" s="329">
        <f>'Urban population'!M38</f>
        <v>3049338</v>
      </c>
      <c r="J3" s="329">
        <f>'Urban population'!N38</f>
        <v>3171120.4215805428</v>
      </c>
      <c r="K3" s="329">
        <f>'Urban population'!O38</f>
        <v>3292902.8431610856</v>
      </c>
      <c r="L3" s="329">
        <f>'Urban population'!P38</f>
        <v>3414685.2647416284</v>
      </c>
      <c r="M3" s="329">
        <f>'Urban population'!Q38</f>
        <v>3536467.6863221712</v>
      </c>
      <c r="N3" s="329">
        <f>'Urban population'!R38</f>
        <v>3658250.1079027141</v>
      </c>
      <c r="O3" s="329">
        <f>'Urban population'!S38</f>
        <v>3780032.5294832569</v>
      </c>
      <c r="P3" s="330">
        <f>'Urban population'!T38</f>
        <v>3901814.9510637997</v>
      </c>
    </row>
    <row r="4" spans="1:24" s="66" customFormat="1" x14ac:dyDescent="0.3">
      <c r="A4" s="331"/>
      <c r="B4" s="69"/>
      <c r="D4" s="69"/>
      <c r="E4" s="67"/>
      <c r="F4" s="67"/>
      <c r="G4" s="67"/>
      <c r="H4" s="67"/>
      <c r="I4" s="67"/>
      <c r="J4" s="332"/>
      <c r="N4" s="380"/>
    </row>
    <row r="5" spans="1:24" s="66" customFormat="1" x14ac:dyDescent="0.3">
      <c r="A5" s="331"/>
      <c r="B5" s="69"/>
      <c r="C5" s="69"/>
      <c r="D5" s="69"/>
      <c r="E5" s="70"/>
      <c r="F5" s="70"/>
      <c r="G5" s="70"/>
      <c r="H5" s="70"/>
      <c r="I5" s="333"/>
      <c r="J5" s="70"/>
      <c r="N5" s="380"/>
    </row>
    <row r="6" spans="1:24" s="66" customFormat="1" x14ac:dyDescent="0.3">
      <c r="A6" s="297" t="s">
        <v>45</v>
      </c>
      <c r="B6" s="59" t="s">
        <v>46</v>
      </c>
      <c r="C6" s="60">
        <v>2005</v>
      </c>
      <c r="D6" s="60">
        <v>2006</v>
      </c>
      <c r="E6" s="60">
        <v>2007</v>
      </c>
      <c r="F6" s="60">
        <v>2008</v>
      </c>
      <c r="G6" s="60">
        <v>2009</v>
      </c>
      <c r="H6" s="60">
        <v>2010</v>
      </c>
      <c r="I6" s="60">
        <v>2011</v>
      </c>
      <c r="J6" s="60">
        <v>2012</v>
      </c>
      <c r="K6" s="60">
        <v>2013</v>
      </c>
      <c r="L6" s="60">
        <v>2014</v>
      </c>
      <c r="M6" s="60">
        <v>2015</v>
      </c>
      <c r="N6" s="60">
        <v>2016</v>
      </c>
      <c r="O6" s="60">
        <v>2017</v>
      </c>
      <c r="P6" s="61">
        <v>2018</v>
      </c>
    </row>
    <row r="7" spans="1:24" s="66" customFormat="1" x14ac:dyDescent="0.3">
      <c r="A7" s="328"/>
      <c r="B7" s="65"/>
      <c r="C7" s="313">
        <f>'Protein intake'!$B$42/1000*365</f>
        <v>22.921999999999997</v>
      </c>
      <c r="D7" s="313">
        <f>'Protein intake'!$B$42/1000*365</f>
        <v>22.921999999999997</v>
      </c>
      <c r="E7" s="313">
        <f>'Protein intake'!$B$42/1000*365</f>
        <v>22.921999999999997</v>
      </c>
      <c r="F7" s="313">
        <f>'Protein intake'!$B$42/1000*365</f>
        <v>22.921999999999997</v>
      </c>
      <c r="G7" s="313">
        <f>'Protein intake'!$F$42/1000*365</f>
        <v>20.951000000000001</v>
      </c>
      <c r="H7" s="313">
        <f>'Protein intake'!$F$42/1000*365</f>
        <v>20.951000000000001</v>
      </c>
      <c r="I7" s="313">
        <f>'Protein intake'!$L$42/1000*365</f>
        <v>24.199500000000004</v>
      </c>
      <c r="J7" s="313">
        <f>'Protein intake'!$L$42/1000*365</f>
        <v>24.199500000000004</v>
      </c>
      <c r="K7" s="313">
        <f>'Protein intake'!$L$42/1000*365</f>
        <v>24.199500000000004</v>
      </c>
      <c r="L7" s="313">
        <f>'Protein intake'!$L$42/1000*365</f>
        <v>24.199500000000004</v>
      </c>
      <c r="M7" s="313">
        <f>'Protein intake'!$L$42/1000*365</f>
        <v>24.199500000000004</v>
      </c>
      <c r="N7" s="313">
        <f>'Protein intake'!$L$42/1000*365</f>
        <v>24.199500000000004</v>
      </c>
      <c r="O7" s="313">
        <f>'Protein intake'!$L$42/1000*365</f>
        <v>24.199500000000004</v>
      </c>
      <c r="P7" s="314">
        <f>'Protein intake'!$L$42/1000*365</f>
        <v>24.199500000000004</v>
      </c>
    </row>
    <row r="8" spans="1:24" s="66" customFormat="1" x14ac:dyDescent="0.3">
      <c r="A8" s="331"/>
      <c r="B8" s="69"/>
      <c r="C8" s="335"/>
      <c r="D8" s="69"/>
      <c r="E8" s="75"/>
      <c r="F8" s="75"/>
      <c r="G8" s="75"/>
      <c r="H8" s="75"/>
      <c r="I8" s="75"/>
      <c r="J8" s="75"/>
      <c r="N8" s="380"/>
    </row>
    <row r="9" spans="1:24" s="66" customFormat="1" x14ac:dyDescent="0.3">
      <c r="A9" s="331"/>
      <c r="B9" s="76"/>
      <c r="C9" s="76"/>
      <c r="D9" s="76"/>
      <c r="E9" s="70"/>
      <c r="F9" s="70"/>
      <c r="G9" s="70"/>
      <c r="H9" s="70"/>
      <c r="I9" s="70"/>
      <c r="J9" s="70"/>
      <c r="N9" s="380"/>
    </row>
    <row r="10" spans="1:24" s="63" customFormat="1" ht="30" customHeight="1" x14ac:dyDescent="0.3">
      <c r="A10" s="297" t="s">
        <v>335</v>
      </c>
      <c r="B10" s="59"/>
      <c r="C10" s="60">
        <v>2005</v>
      </c>
      <c r="D10" s="60">
        <v>2006</v>
      </c>
      <c r="E10" s="60">
        <v>2007</v>
      </c>
      <c r="F10" s="60">
        <v>2008</v>
      </c>
      <c r="G10" s="60">
        <v>2009</v>
      </c>
      <c r="H10" s="60">
        <v>2010</v>
      </c>
      <c r="I10" s="60">
        <v>2011</v>
      </c>
      <c r="J10" s="60">
        <v>2012</v>
      </c>
      <c r="K10" s="60">
        <v>2013</v>
      </c>
      <c r="L10" s="60">
        <v>2014</v>
      </c>
      <c r="M10" s="60">
        <v>2015</v>
      </c>
      <c r="N10" s="60">
        <v>2016</v>
      </c>
      <c r="O10" s="60">
        <v>2017</v>
      </c>
      <c r="P10" s="61">
        <v>2018</v>
      </c>
      <c r="Q10" s="66"/>
      <c r="R10" s="66"/>
      <c r="S10" s="66"/>
      <c r="T10" s="66"/>
      <c r="U10" s="66"/>
      <c r="V10" s="66"/>
      <c r="W10" s="66"/>
      <c r="X10" s="66"/>
    </row>
    <row r="11" spans="1:24" ht="15.75" customHeight="1" x14ac:dyDescent="0.3">
      <c r="A11" s="336"/>
      <c r="B11" s="78"/>
      <c r="C11" s="41">
        <v>0.16</v>
      </c>
      <c r="D11" s="41">
        <v>0.16</v>
      </c>
      <c r="E11" s="42">
        <v>0.16</v>
      </c>
      <c r="F11" s="42">
        <v>0.16</v>
      </c>
      <c r="G11" s="42">
        <v>0.16</v>
      </c>
      <c r="H11" s="42">
        <v>0.16</v>
      </c>
      <c r="I11" s="42">
        <v>0.16</v>
      </c>
      <c r="J11" s="42">
        <v>0.16</v>
      </c>
      <c r="K11" s="43">
        <v>0.16</v>
      </c>
      <c r="L11" s="43">
        <v>0.16</v>
      </c>
      <c r="M11" s="43">
        <v>0.16</v>
      </c>
      <c r="N11" s="43">
        <v>0.16</v>
      </c>
      <c r="O11" s="43">
        <v>0.16</v>
      </c>
      <c r="P11" s="44">
        <v>0.16</v>
      </c>
      <c r="Q11" s="66"/>
      <c r="R11" s="66"/>
      <c r="S11" s="66"/>
      <c r="T11" s="66"/>
      <c r="U11" s="66"/>
      <c r="V11" s="66"/>
      <c r="W11" s="66"/>
      <c r="X11" s="66"/>
    </row>
    <row r="12" spans="1:24" ht="15.75" customHeight="1" x14ac:dyDescent="0.3">
      <c r="A12" s="338"/>
      <c r="B12" s="76"/>
      <c r="C12" s="76"/>
      <c r="D12" s="76"/>
      <c r="E12" s="75"/>
      <c r="F12" s="75"/>
      <c r="G12" s="75"/>
      <c r="H12" s="75"/>
      <c r="I12" s="75"/>
      <c r="J12" s="75"/>
      <c r="N12" s="380"/>
      <c r="O12" s="66"/>
      <c r="P12" s="66"/>
      <c r="Q12" s="66"/>
      <c r="R12" s="66"/>
      <c r="S12" s="66"/>
      <c r="T12" s="66"/>
      <c r="U12" s="66"/>
      <c r="V12" s="66"/>
      <c r="W12" s="66"/>
      <c r="X12" s="66"/>
    </row>
    <row r="13" spans="1:24" x14ac:dyDescent="0.3">
      <c r="A13" s="338"/>
      <c r="B13" s="76"/>
      <c r="C13" s="76"/>
      <c r="D13" s="76"/>
      <c r="E13" s="75"/>
      <c r="F13" s="81"/>
      <c r="G13" s="81"/>
      <c r="H13" s="81"/>
      <c r="I13" s="81"/>
      <c r="J13" s="81"/>
      <c r="N13" s="380"/>
      <c r="O13" s="66"/>
      <c r="P13" s="66"/>
      <c r="Q13" s="66"/>
      <c r="R13" s="66"/>
      <c r="S13" s="66"/>
      <c r="T13" s="66"/>
      <c r="U13" s="66"/>
      <c r="V13" s="66"/>
      <c r="W13" s="66"/>
      <c r="X13" s="66"/>
    </row>
    <row r="14" spans="1:24" ht="33.6" x14ac:dyDescent="0.3">
      <c r="A14" s="297" t="s">
        <v>336</v>
      </c>
      <c r="B14" s="59"/>
      <c r="C14" s="60">
        <v>2005</v>
      </c>
      <c r="D14" s="60">
        <v>2006</v>
      </c>
      <c r="E14" s="60">
        <v>2007</v>
      </c>
      <c r="F14" s="60">
        <v>2008</v>
      </c>
      <c r="G14" s="60">
        <v>2009</v>
      </c>
      <c r="H14" s="60">
        <v>2010</v>
      </c>
      <c r="I14" s="60">
        <v>2011</v>
      </c>
      <c r="J14" s="60">
        <v>2012</v>
      </c>
      <c r="K14" s="60">
        <v>2013</v>
      </c>
      <c r="L14" s="60">
        <v>2014</v>
      </c>
      <c r="M14" s="60">
        <v>2015</v>
      </c>
      <c r="N14" s="60">
        <v>2016</v>
      </c>
      <c r="O14" s="60">
        <v>2017</v>
      </c>
      <c r="P14" s="61">
        <v>2018</v>
      </c>
      <c r="Q14" s="66"/>
      <c r="R14" s="66"/>
      <c r="S14" s="66"/>
      <c r="T14" s="66"/>
      <c r="U14" s="66"/>
      <c r="V14" s="66"/>
      <c r="W14" s="66"/>
      <c r="X14" s="66"/>
    </row>
    <row r="15" spans="1:24" ht="15.75" customHeight="1" x14ac:dyDescent="0.3">
      <c r="A15" s="336"/>
      <c r="B15" s="78"/>
      <c r="C15" s="74">
        <v>1.4</v>
      </c>
      <c r="D15" s="74">
        <v>1.4</v>
      </c>
      <c r="E15" s="74">
        <v>1.4</v>
      </c>
      <c r="F15" s="74">
        <v>1.4</v>
      </c>
      <c r="G15" s="74">
        <v>1.4</v>
      </c>
      <c r="H15" s="74">
        <v>1.4</v>
      </c>
      <c r="I15" s="74">
        <v>1.4</v>
      </c>
      <c r="J15" s="74">
        <v>1.4</v>
      </c>
      <c r="K15" s="145">
        <v>1.4</v>
      </c>
      <c r="L15" s="145">
        <v>1.4</v>
      </c>
      <c r="M15" s="145">
        <v>1.4</v>
      </c>
      <c r="N15" s="145">
        <v>1.4</v>
      </c>
      <c r="O15" s="145">
        <v>1.4</v>
      </c>
      <c r="P15" s="146">
        <v>1.4</v>
      </c>
      <c r="Q15" s="66"/>
      <c r="R15" s="66"/>
      <c r="S15" s="66"/>
      <c r="T15" s="66"/>
      <c r="U15" s="66"/>
      <c r="V15" s="66"/>
      <c r="W15" s="66"/>
      <c r="X15" s="66"/>
    </row>
    <row r="16" spans="1:24" ht="15.75" customHeight="1" x14ac:dyDescent="0.3">
      <c r="A16" s="338"/>
      <c r="B16" s="76"/>
      <c r="C16" s="76"/>
      <c r="D16" s="76"/>
      <c r="E16" s="75"/>
      <c r="F16" s="75"/>
      <c r="G16" s="75"/>
      <c r="H16" s="75"/>
      <c r="I16" s="75"/>
      <c r="J16" s="75"/>
      <c r="N16" s="380"/>
      <c r="O16" s="66"/>
      <c r="P16" s="66"/>
      <c r="Q16" s="66"/>
      <c r="R16" s="66"/>
      <c r="S16" s="66"/>
      <c r="T16" s="66"/>
      <c r="U16" s="66"/>
      <c r="V16" s="66"/>
      <c r="W16" s="66"/>
      <c r="X16" s="66"/>
    </row>
    <row r="17" spans="1:16" x14ac:dyDescent="0.3">
      <c r="A17" s="338"/>
      <c r="B17" s="76"/>
      <c r="C17" s="76"/>
      <c r="D17" s="76"/>
      <c r="E17" s="82"/>
      <c r="F17" s="82"/>
      <c r="G17" s="82"/>
      <c r="H17" s="82"/>
      <c r="I17" s="82"/>
      <c r="J17" s="82"/>
      <c r="N17" s="55"/>
    </row>
    <row r="18" spans="1:16" s="63" customFormat="1" ht="51.6" x14ac:dyDescent="0.3">
      <c r="A18" s="297" t="s">
        <v>337</v>
      </c>
      <c r="B18" s="59"/>
      <c r="C18" s="60">
        <v>2005</v>
      </c>
      <c r="D18" s="60">
        <v>2006</v>
      </c>
      <c r="E18" s="60">
        <v>2007</v>
      </c>
      <c r="F18" s="60">
        <v>2008</v>
      </c>
      <c r="G18" s="60">
        <v>2009</v>
      </c>
      <c r="H18" s="60">
        <v>2010</v>
      </c>
      <c r="I18" s="60">
        <v>2011</v>
      </c>
      <c r="J18" s="60">
        <v>2012</v>
      </c>
      <c r="K18" s="60">
        <v>2013</v>
      </c>
      <c r="L18" s="60">
        <v>2014</v>
      </c>
      <c r="M18" s="60">
        <v>2015</v>
      </c>
      <c r="N18" s="60">
        <v>2016</v>
      </c>
      <c r="O18" s="60">
        <v>2017</v>
      </c>
      <c r="P18" s="61">
        <v>2018</v>
      </c>
    </row>
    <row r="19" spans="1:16" x14ac:dyDescent="0.3">
      <c r="A19" s="336"/>
      <c r="B19" s="78"/>
      <c r="C19" s="41">
        <v>1.25</v>
      </c>
      <c r="D19" s="41">
        <v>1.25</v>
      </c>
      <c r="E19" s="42">
        <v>1.25</v>
      </c>
      <c r="F19" s="42">
        <v>1.25</v>
      </c>
      <c r="G19" s="42">
        <v>1.25</v>
      </c>
      <c r="H19" s="42">
        <v>1.25</v>
      </c>
      <c r="I19" s="42">
        <v>1.25</v>
      </c>
      <c r="J19" s="42">
        <v>1.25</v>
      </c>
      <c r="K19" s="43">
        <v>1.25</v>
      </c>
      <c r="L19" s="43">
        <v>1.25</v>
      </c>
      <c r="M19" s="43">
        <v>1.25</v>
      </c>
      <c r="N19" s="43">
        <v>1.25</v>
      </c>
      <c r="O19" s="43">
        <v>1.25</v>
      </c>
      <c r="P19" s="44">
        <v>1.25</v>
      </c>
    </row>
    <row r="20" spans="1:16" x14ac:dyDescent="0.3">
      <c r="A20" s="338"/>
      <c r="B20" s="76"/>
      <c r="C20" s="76"/>
      <c r="D20" s="76"/>
      <c r="E20" s="75"/>
      <c r="F20" s="75"/>
      <c r="G20" s="75"/>
      <c r="H20" s="75"/>
      <c r="I20" s="75"/>
      <c r="J20" s="75"/>
      <c r="N20" s="55"/>
    </row>
    <row r="21" spans="1:16" x14ac:dyDescent="0.3">
      <c r="A21" s="338"/>
      <c r="B21" s="76"/>
      <c r="C21" s="76"/>
      <c r="D21" s="76"/>
      <c r="E21" s="82"/>
      <c r="F21" s="82"/>
      <c r="G21" s="82"/>
      <c r="H21" s="82"/>
      <c r="I21" s="82"/>
      <c r="J21" s="82"/>
      <c r="N21" s="55"/>
    </row>
    <row r="22" spans="1:16" s="49" customFormat="1" ht="15.75" customHeight="1" x14ac:dyDescent="0.3">
      <c r="A22" s="297" t="s">
        <v>338</v>
      </c>
      <c r="B22" s="298"/>
      <c r="C22" s="50"/>
      <c r="D22" s="50"/>
      <c r="E22" s="91"/>
      <c r="F22" s="91"/>
      <c r="G22" s="91"/>
      <c r="H22" s="91"/>
      <c r="I22" s="91"/>
      <c r="J22" s="91"/>
      <c r="N22" s="89"/>
    </row>
    <row r="23" spans="1:16" s="49" customFormat="1" ht="15.75" customHeight="1" x14ac:dyDescent="0.3">
      <c r="A23" s="94">
        <v>0</v>
      </c>
      <c r="B23" s="93" t="s">
        <v>47</v>
      </c>
      <c r="C23" s="50"/>
      <c r="D23" s="50"/>
      <c r="E23" s="51"/>
      <c r="F23" s="48"/>
      <c r="G23" s="48"/>
      <c r="H23" s="48"/>
      <c r="I23" s="48"/>
      <c r="J23" s="48"/>
      <c r="N23" s="89"/>
    </row>
    <row r="24" spans="1:16" s="49" customFormat="1" ht="15.75" customHeight="1" x14ac:dyDescent="0.3">
      <c r="A24" s="339"/>
      <c r="B24" s="50"/>
      <c r="C24" s="50"/>
      <c r="D24" s="50"/>
      <c r="E24" s="51"/>
      <c r="F24" s="48"/>
      <c r="G24" s="48"/>
      <c r="H24" s="48"/>
      <c r="I24" s="48"/>
      <c r="J24" s="48"/>
      <c r="N24" s="89"/>
    </row>
    <row r="25" spans="1:16" s="49" customFormat="1" ht="15.75" customHeight="1" x14ac:dyDescent="0.3">
      <c r="A25" s="339"/>
      <c r="B25" s="50"/>
      <c r="C25" s="50"/>
      <c r="D25" s="50"/>
      <c r="E25" s="51"/>
      <c r="F25" s="48"/>
      <c r="G25" s="48"/>
      <c r="H25" s="48"/>
      <c r="I25" s="48"/>
      <c r="J25" s="48"/>
      <c r="N25" s="89"/>
    </row>
    <row r="26" spans="1:16" ht="33.6" x14ac:dyDescent="0.3">
      <c r="A26" s="297" t="s">
        <v>339</v>
      </c>
      <c r="B26" s="115" t="s">
        <v>47</v>
      </c>
      <c r="C26" s="60">
        <v>2005</v>
      </c>
      <c r="D26" s="60">
        <v>2006</v>
      </c>
      <c r="E26" s="60">
        <v>2007</v>
      </c>
      <c r="F26" s="60">
        <v>2008</v>
      </c>
      <c r="G26" s="60">
        <v>2009</v>
      </c>
      <c r="H26" s="60">
        <v>2010</v>
      </c>
      <c r="I26" s="60">
        <v>2011</v>
      </c>
      <c r="J26" s="60">
        <v>2012</v>
      </c>
      <c r="K26" s="60">
        <v>2013</v>
      </c>
      <c r="L26" s="60">
        <v>2014</v>
      </c>
      <c r="M26" s="60">
        <v>2015</v>
      </c>
      <c r="N26" s="60">
        <v>2016</v>
      </c>
      <c r="O26" s="60">
        <v>2017</v>
      </c>
      <c r="P26" s="61">
        <v>2018</v>
      </c>
    </row>
    <row r="27" spans="1:16" s="49" customFormat="1" x14ac:dyDescent="0.3">
      <c r="A27" s="340"/>
      <c r="B27" s="84"/>
      <c r="C27" s="315">
        <f t="shared" ref="C27:L27" si="0">(C3*C7*C11*C15*C19)-$A$23</f>
        <v>16219843.021535994</v>
      </c>
      <c r="D27" s="315">
        <f t="shared" si="0"/>
        <v>16778392.380959995</v>
      </c>
      <c r="E27" s="315">
        <f t="shared" si="0"/>
        <v>17336941.740383994</v>
      </c>
      <c r="F27" s="315">
        <f t="shared" si="0"/>
        <v>17895491.099807993</v>
      </c>
      <c r="G27" s="315">
        <f t="shared" si="0"/>
        <v>16867228.063055992</v>
      </c>
      <c r="H27" s="315">
        <f t="shared" si="0"/>
        <v>17377749.292847995</v>
      </c>
      <c r="I27" s="315">
        <f t="shared" si="0"/>
        <v>20661887.380680002</v>
      </c>
      <c r="J27" s="315">
        <f t="shared" si="0"/>
        <v>21487068.019770738</v>
      </c>
      <c r="K27" s="315">
        <f t="shared" si="0"/>
        <v>22312248.658861481</v>
      </c>
      <c r="L27" s="315">
        <f t="shared" si="0"/>
        <v>23137429.297952212</v>
      </c>
      <c r="M27" s="315">
        <f>(M3*M7*M11*M15*M19)-$A$23</f>
        <v>23962609.937042948</v>
      </c>
      <c r="N27" s="315">
        <f t="shared" ref="N27:P27" si="1">(N3*N7*N11*N15*N19)-$A$23</f>
        <v>24787790.576133691</v>
      </c>
      <c r="O27" s="315">
        <f t="shared" si="1"/>
        <v>25612971.215224423</v>
      </c>
      <c r="P27" s="316">
        <f t="shared" si="1"/>
        <v>26438151.854315162</v>
      </c>
    </row>
    <row r="28" spans="1:16" s="49" customFormat="1" x14ac:dyDescent="0.3">
      <c r="A28" s="341"/>
      <c r="B28" s="85"/>
      <c r="C28" s="85"/>
      <c r="D28" s="85"/>
      <c r="E28" s="86"/>
      <c r="F28" s="86"/>
      <c r="G28" s="86"/>
      <c r="H28" s="86"/>
      <c r="I28" s="86"/>
      <c r="J28" s="86"/>
      <c r="N28" s="89"/>
    </row>
    <row r="29" spans="1:16" s="49" customFormat="1" x14ac:dyDescent="0.3">
      <c r="A29" s="341"/>
      <c r="B29" s="85"/>
      <c r="C29" s="85"/>
      <c r="D29" s="85"/>
      <c r="E29" s="87"/>
      <c r="F29" s="87"/>
      <c r="G29" s="87"/>
      <c r="H29" s="87"/>
      <c r="I29" s="87"/>
      <c r="J29" s="87"/>
      <c r="N29" s="89"/>
    </row>
    <row r="30" spans="1:16" ht="33.6" x14ac:dyDescent="0.3">
      <c r="A30" s="297" t="s">
        <v>340</v>
      </c>
      <c r="B30" s="59" t="s">
        <v>48</v>
      </c>
      <c r="C30" s="60">
        <v>2005</v>
      </c>
      <c r="D30" s="60">
        <v>2006</v>
      </c>
      <c r="E30" s="60">
        <v>2007</v>
      </c>
      <c r="F30" s="60">
        <v>2008</v>
      </c>
      <c r="G30" s="60">
        <v>2009</v>
      </c>
      <c r="H30" s="60">
        <v>2010</v>
      </c>
      <c r="I30" s="60">
        <v>2011</v>
      </c>
      <c r="J30" s="60">
        <v>2012</v>
      </c>
      <c r="K30" s="60">
        <v>2013</v>
      </c>
      <c r="L30" s="60">
        <v>2014</v>
      </c>
      <c r="M30" s="60">
        <v>2015</v>
      </c>
      <c r="N30" s="60">
        <v>2016</v>
      </c>
      <c r="O30" s="60">
        <v>2017</v>
      </c>
      <c r="P30" s="61">
        <v>2018</v>
      </c>
    </row>
    <row r="31" spans="1:16" s="49" customFormat="1" x14ac:dyDescent="0.3">
      <c r="A31" s="342"/>
      <c r="B31" s="343"/>
      <c r="C31" s="315">
        <v>5.0000000000000001E-3</v>
      </c>
      <c r="D31" s="315">
        <v>5.0000000000000001E-3</v>
      </c>
      <c r="E31" s="315">
        <v>5.0000000000000001E-3</v>
      </c>
      <c r="F31" s="315">
        <v>5.0000000000000001E-3</v>
      </c>
      <c r="G31" s="315">
        <v>5.0000000000000001E-3</v>
      </c>
      <c r="H31" s="315">
        <v>5.0000000000000001E-3</v>
      </c>
      <c r="I31" s="315">
        <v>5.0000000000000001E-3</v>
      </c>
      <c r="J31" s="315">
        <v>5.0000000000000001E-3</v>
      </c>
      <c r="K31" s="315">
        <v>5.0000000000000001E-3</v>
      </c>
      <c r="L31" s="315">
        <v>5.0000000000000001E-3</v>
      </c>
      <c r="M31" s="315">
        <v>5.0000000000000001E-3</v>
      </c>
      <c r="N31" s="315">
        <v>5.0000000000000001E-3</v>
      </c>
      <c r="O31" s="315">
        <v>5.0000000000000001E-3</v>
      </c>
      <c r="P31" s="316">
        <v>5.0000000000000001E-3</v>
      </c>
    </row>
    <row r="32" spans="1:16" s="49" customFormat="1" x14ac:dyDescent="0.3">
      <c r="A32" s="344"/>
      <c r="B32" s="90"/>
      <c r="C32" s="90"/>
      <c r="D32" s="90"/>
      <c r="E32" s="86"/>
      <c r="F32" s="86"/>
      <c r="G32" s="86"/>
      <c r="H32" s="86"/>
      <c r="I32" s="86"/>
      <c r="J32" s="86"/>
      <c r="N32" s="89"/>
    </row>
    <row r="33" spans="1:16" s="49" customFormat="1" ht="15.75" customHeight="1" x14ac:dyDescent="0.3">
      <c r="A33" s="344"/>
      <c r="B33" s="89"/>
      <c r="C33" s="89"/>
      <c r="D33" s="89"/>
      <c r="E33" s="51"/>
      <c r="F33" s="51"/>
      <c r="G33" s="51"/>
      <c r="H33" s="51"/>
      <c r="I33" s="51"/>
      <c r="J33" s="51"/>
      <c r="N33" s="89"/>
    </row>
    <row r="34" spans="1:16" s="49" customFormat="1" ht="15" customHeight="1" x14ac:dyDescent="0.3">
      <c r="A34" s="345" t="s">
        <v>49</v>
      </c>
      <c r="B34" s="346"/>
      <c r="C34" s="346"/>
      <c r="D34" s="346"/>
      <c r="E34" s="51"/>
      <c r="F34" s="51"/>
      <c r="G34" s="51"/>
      <c r="H34" s="51"/>
      <c r="I34" s="51"/>
      <c r="J34" s="51"/>
      <c r="N34" s="89"/>
    </row>
    <row r="35" spans="1:16" s="49" customFormat="1" x14ac:dyDescent="0.3">
      <c r="A35" s="347">
        <f>44/28</f>
        <v>1.5714285714285714</v>
      </c>
      <c r="B35" s="85"/>
      <c r="C35" s="85"/>
      <c r="D35" s="85"/>
      <c r="E35" s="51"/>
      <c r="F35" s="51"/>
      <c r="G35" s="51"/>
      <c r="H35" s="51"/>
      <c r="I35" s="51"/>
      <c r="J35" s="51"/>
      <c r="N35" s="89"/>
    </row>
    <row r="36" spans="1:16" s="49" customFormat="1" x14ac:dyDescent="0.3">
      <c r="A36" s="97"/>
      <c r="B36" s="89"/>
      <c r="C36" s="89"/>
      <c r="D36" s="89"/>
      <c r="E36" s="51"/>
      <c r="F36" s="51"/>
      <c r="G36" s="51"/>
      <c r="H36" s="51"/>
      <c r="I36" s="51"/>
      <c r="J36" s="51"/>
      <c r="N36" s="89"/>
    </row>
    <row r="37" spans="1:16" s="49" customFormat="1" x14ac:dyDescent="0.3">
      <c r="A37" s="344"/>
      <c r="B37" s="90"/>
      <c r="C37" s="90"/>
      <c r="D37" s="90"/>
      <c r="E37" s="51"/>
      <c r="F37" s="51"/>
      <c r="G37" s="51"/>
      <c r="H37" s="51"/>
      <c r="I37" s="51"/>
      <c r="J37" s="51"/>
      <c r="N37" s="89"/>
    </row>
    <row r="38" spans="1:16" ht="47.25" customHeight="1" x14ac:dyDescent="0.3">
      <c r="A38" s="681" t="s">
        <v>358</v>
      </c>
      <c r="B38" s="682"/>
      <c r="C38" s="60">
        <v>2005</v>
      </c>
      <c r="D38" s="60">
        <v>2006</v>
      </c>
      <c r="E38" s="348">
        <v>2007</v>
      </c>
      <c r="F38" s="348">
        <v>2008</v>
      </c>
      <c r="G38" s="348">
        <v>2009</v>
      </c>
      <c r="H38" s="348">
        <v>2010</v>
      </c>
      <c r="I38" s="348">
        <v>2011</v>
      </c>
      <c r="J38" s="348">
        <v>2012</v>
      </c>
      <c r="K38" s="60">
        <v>2013</v>
      </c>
      <c r="L38" s="60">
        <v>2014</v>
      </c>
      <c r="M38" s="60">
        <v>2015</v>
      </c>
      <c r="N38" s="60">
        <v>2016</v>
      </c>
      <c r="O38" s="60">
        <v>2017</v>
      </c>
      <c r="P38" s="61">
        <v>2018</v>
      </c>
    </row>
    <row r="39" spans="1:16" x14ac:dyDescent="0.3">
      <c r="A39" s="328"/>
      <c r="B39" s="65"/>
      <c r="C39" s="349">
        <f t="shared" ref="C39:L39" si="2">C27*C31*$A$35/10^3</f>
        <v>127.44162374063995</v>
      </c>
      <c r="D39" s="349">
        <f t="shared" si="2"/>
        <v>131.83022585039996</v>
      </c>
      <c r="E39" s="349">
        <f t="shared" si="2"/>
        <v>136.21882796015996</v>
      </c>
      <c r="F39" s="349">
        <f t="shared" si="2"/>
        <v>140.60743006991993</v>
      </c>
      <c r="G39" s="349">
        <f t="shared" si="2"/>
        <v>132.52822049543994</v>
      </c>
      <c r="H39" s="349">
        <f t="shared" si="2"/>
        <v>136.53945872951994</v>
      </c>
      <c r="I39" s="349">
        <f t="shared" si="2"/>
        <v>162.34340084820002</v>
      </c>
      <c r="J39" s="349">
        <f t="shared" si="2"/>
        <v>168.82696301248436</v>
      </c>
      <c r="K39" s="349">
        <f t="shared" si="2"/>
        <v>175.31052517676878</v>
      </c>
      <c r="L39" s="349">
        <f t="shared" si="2"/>
        <v>181.79408734105311</v>
      </c>
      <c r="M39" s="349">
        <f>M27*M31*$A$35/10^3</f>
        <v>188.27764950533748</v>
      </c>
      <c r="N39" s="349">
        <f t="shared" ref="N39:P39" si="3">N27*N31*$A$35/10^3</f>
        <v>194.76121166962184</v>
      </c>
      <c r="O39" s="349">
        <f t="shared" si="3"/>
        <v>201.24477383390618</v>
      </c>
      <c r="P39" s="350">
        <f t="shared" si="3"/>
        <v>207.72833599819054</v>
      </c>
    </row>
    <row r="40" spans="1:16" x14ac:dyDescent="0.3">
      <c r="A40" s="331"/>
      <c r="B40" s="69"/>
      <c r="C40" s="69"/>
      <c r="D40" s="69"/>
      <c r="E40" s="121"/>
      <c r="F40" s="121"/>
      <c r="G40" s="121"/>
      <c r="H40" s="121"/>
      <c r="I40" s="121"/>
      <c r="J40" s="121"/>
      <c r="N40" s="55"/>
    </row>
    <row r="41" spans="1:16" x14ac:dyDescent="0.3">
      <c r="N41" s="55"/>
    </row>
    <row r="42" spans="1:16" ht="47.25" customHeight="1" x14ac:dyDescent="0.3">
      <c r="A42" s="681" t="s">
        <v>113</v>
      </c>
      <c r="B42" s="682"/>
      <c r="C42" s="351">
        <v>2005</v>
      </c>
      <c r="D42" s="352">
        <v>2006</v>
      </c>
      <c r="E42" s="348">
        <v>2007</v>
      </c>
      <c r="F42" s="348">
        <v>2008</v>
      </c>
      <c r="G42" s="348">
        <v>2009</v>
      </c>
      <c r="H42" s="348">
        <v>2010</v>
      </c>
      <c r="I42" s="348">
        <v>2011</v>
      </c>
      <c r="J42" s="348">
        <v>2012</v>
      </c>
      <c r="K42" s="60">
        <v>2013</v>
      </c>
      <c r="L42" s="60">
        <v>2014</v>
      </c>
      <c r="M42" s="60">
        <v>2015</v>
      </c>
      <c r="N42" s="60">
        <v>2016</v>
      </c>
      <c r="O42" s="60">
        <v>2017</v>
      </c>
      <c r="P42" s="61">
        <v>2018</v>
      </c>
    </row>
    <row r="43" spans="1:16" x14ac:dyDescent="0.3">
      <c r="A43" s="328"/>
      <c r="B43" s="65"/>
      <c r="C43" s="118">
        <f t="shared" ref="C43:L43" si="4">C39*310</f>
        <v>39506.903359598386</v>
      </c>
      <c r="D43" s="118">
        <f t="shared" si="4"/>
        <v>40867.370013623986</v>
      </c>
      <c r="E43" s="118">
        <f t="shared" si="4"/>
        <v>42227.836667649586</v>
      </c>
      <c r="F43" s="118">
        <f t="shared" si="4"/>
        <v>43588.303321675179</v>
      </c>
      <c r="G43" s="118">
        <f t="shared" si="4"/>
        <v>41083.748353586379</v>
      </c>
      <c r="H43" s="118">
        <f t="shared" si="4"/>
        <v>42327.23220615118</v>
      </c>
      <c r="I43" s="118">
        <f t="shared" si="4"/>
        <v>50326.454262942003</v>
      </c>
      <c r="J43" s="118">
        <f t="shared" si="4"/>
        <v>52336.358533870152</v>
      </c>
      <c r="K43" s="118">
        <f t="shared" si="4"/>
        <v>54346.262804798323</v>
      </c>
      <c r="L43" s="118">
        <f t="shared" si="4"/>
        <v>56356.167075726466</v>
      </c>
      <c r="M43" s="118">
        <f>M39*310</f>
        <v>58366.071346654615</v>
      </c>
      <c r="N43" s="118">
        <f t="shared" ref="N43:P43" si="5">N39*310</f>
        <v>60375.975617582772</v>
      </c>
      <c r="O43" s="118">
        <f t="shared" si="5"/>
        <v>62385.879888510914</v>
      </c>
      <c r="P43" s="119">
        <f t="shared" si="5"/>
        <v>64395.78415943907</v>
      </c>
    </row>
    <row r="44" spans="1:16" x14ac:dyDescent="0.3">
      <c r="E44" s="354"/>
      <c r="G44" s="354"/>
    </row>
    <row r="46" spans="1:16" x14ac:dyDescent="0.3">
      <c r="A46" s="122"/>
      <c r="C46" s="50"/>
      <c r="D46" s="50"/>
    </row>
    <row r="47" spans="1:16" x14ac:dyDescent="0.3">
      <c r="A47" s="122"/>
      <c r="C47" s="124"/>
      <c r="D47" s="124"/>
    </row>
    <row r="48" spans="1:16" x14ac:dyDescent="0.3">
      <c r="A48" s="122"/>
      <c r="C48" s="355"/>
      <c r="D48" s="355"/>
    </row>
  </sheetData>
  <mergeCells count="2">
    <mergeCell ref="A42:B42"/>
    <mergeCell ref="A38:B38"/>
  </mergeCells>
  <hyperlinks>
    <hyperlink ref="P14" r:id="rId1" display="http://www.indiaenvironmentportal.org.in/files/file/nutritional%20intake%20in%20India%202011-12.pdf" xr:uid="{00000000-0004-0000-4F00-000000000000}"/>
  </hyperlinks>
  <pageMargins left="0.25" right="0.25" top="0.75" bottom="0.75" header="0.3" footer="0.3"/>
  <pageSetup paperSize="9" scale="51" fitToHeight="0" orientation="landscape" horizontalDpi="4294967293" verticalDpi="4294967293" r:id="rId2"/>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tabColor rgb="FFFFC000"/>
    <pageSetUpPr fitToPage="1"/>
  </sheetPr>
  <dimension ref="A1:Z83"/>
  <sheetViews>
    <sheetView topLeftCell="A67" zoomScale="85" zoomScaleNormal="85" zoomScalePageLayoutView="70" workbookViewId="0">
      <selection activeCell="B70" sqref="B70:B72"/>
    </sheetView>
  </sheetViews>
  <sheetFormatPr defaultColWidth="8.6640625" defaultRowHeight="15.6" x14ac:dyDescent="0.3"/>
  <cols>
    <col min="1" max="1" width="41" style="57" customWidth="1"/>
    <col min="2" max="2" width="20" style="122" customWidth="1"/>
    <col min="3" max="3" width="27" style="122" customWidth="1"/>
    <col min="4" max="4" width="29.6640625" style="122" customWidth="1"/>
    <col min="5" max="5" width="25.6640625" style="122" customWidth="1"/>
    <col min="6" max="12" width="25.6640625" style="57" customWidth="1"/>
    <col min="13" max="13" width="24.6640625" style="57" bestFit="1" customWidth="1"/>
    <col min="14" max="15" width="21.6640625" style="57" customWidth="1"/>
    <col min="16" max="16" width="22" style="57" customWidth="1"/>
    <col min="17" max="17" width="18.6640625" style="57" customWidth="1"/>
    <col min="18" max="18" width="19.33203125" style="57" bestFit="1" customWidth="1"/>
    <col min="19" max="19" width="19.33203125" style="57" customWidth="1"/>
    <col min="20" max="20" width="18" style="57" customWidth="1"/>
    <col min="21" max="21" width="18.5546875" style="57" customWidth="1"/>
    <col min="22" max="22" width="18.88671875" style="57" customWidth="1"/>
    <col min="23" max="23" width="19.5546875" style="57" customWidth="1"/>
    <col min="24" max="194" width="8.6640625" style="57" customWidth="1"/>
    <col min="195" max="195" width="43.44140625" style="57" customWidth="1"/>
    <col min="196" max="202" width="18.6640625" style="57" customWidth="1"/>
    <col min="203" max="203" width="15.44140625" style="57" customWidth="1"/>
    <col min="204" max="204" width="12.33203125" style="57" customWidth="1"/>
    <col min="205" max="205" width="14.33203125" style="57" customWidth="1"/>
    <col min="206" max="206" width="12.33203125" style="57" customWidth="1"/>
    <col min="207" max="207" width="12.6640625" style="57" customWidth="1"/>
    <col min="208" max="209" width="12.44140625" style="57" customWidth="1"/>
    <col min="210" max="210" width="12.33203125" style="57" customWidth="1"/>
    <col min="211" max="216" width="11.44140625" style="57" bestFit="1" customWidth="1"/>
    <col min="217" max="217" width="13.6640625" style="57" bestFit="1" customWidth="1"/>
    <col min="218" max="222" width="11.44140625" style="57" bestFit="1" customWidth="1"/>
    <col min="223" max="223" width="11.6640625" style="57" customWidth="1"/>
    <col min="224" max="224" width="13.44140625" style="57" bestFit="1" customWidth="1"/>
    <col min="225" max="226" width="11.44140625" style="57" bestFit="1" customWidth="1"/>
    <col min="227" max="227" width="13.6640625" style="57" bestFit="1" customWidth="1"/>
    <col min="228" max="233" width="11.44140625" style="57" bestFit="1" customWidth="1"/>
    <col min="234" max="236" width="11.33203125" style="57" bestFit="1" customWidth="1"/>
    <col min="237" max="237" width="13.6640625" style="57" bestFit="1" customWidth="1"/>
    <col min="238" max="242" width="11.33203125" style="57" bestFit="1" customWidth="1"/>
    <col min="243" max="243" width="13.44140625" style="57" customWidth="1"/>
    <col min="244" max="244" width="11.33203125" style="57" bestFit="1" customWidth="1"/>
    <col min="245" max="245" width="15.33203125" style="57" customWidth="1"/>
    <col min="246" max="246" width="13.33203125" style="57" customWidth="1"/>
    <col min="247" max="247" width="15.6640625" style="57" customWidth="1"/>
    <col min="248" max="248" width="14.6640625" style="57" customWidth="1"/>
    <col min="249" max="249" width="19.33203125" style="57" customWidth="1"/>
    <col min="250" max="250" width="14" style="57" customWidth="1"/>
    <col min="251" max="251" width="15.6640625" style="57" customWidth="1"/>
    <col min="252" max="252" width="17" style="57" customWidth="1"/>
    <col min="253" max="253" width="16.33203125" style="57" customWidth="1"/>
    <col min="254" max="254" width="17.33203125" style="57" customWidth="1"/>
    <col min="255" max="16384" width="8.6640625" style="57"/>
  </cols>
  <sheetData>
    <row r="1" spans="1:22" x14ac:dyDescent="0.3">
      <c r="A1" s="55"/>
      <c r="B1" s="56"/>
      <c r="C1" s="56"/>
      <c r="D1" s="56"/>
      <c r="E1" s="56"/>
      <c r="F1" s="55"/>
      <c r="G1" s="55"/>
      <c r="H1" s="55"/>
      <c r="I1" s="55"/>
      <c r="J1" s="55"/>
      <c r="K1" s="55"/>
    </row>
    <row r="2" spans="1:22" s="63" customFormat="1" ht="16.2" x14ac:dyDescent="0.35">
      <c r="A2" s="58" t="s">
        <v>198</v>
      </c>
      <c r="B2" s="59" t="s">
        <v>170</v>
      </c>
      <c r="C2" s="60">
        <v>2005</v>
      </c>
      <c r="D2" s="60">
        <v>2006</v>
      </c>
      <c r="E2" s="60">
        <v>2007</v>
      </c>
      <c r="F2" s="60">
        <v>2008</v>
      </c>
      <c r="G2" s="60">
        <v>2009</v>
      </c>
      <c r="H2" s="60">
        <v>2010</v>
      </c>
      <c r="I2" s="60">
        <v>2011</v>
      </c>
      <c r="J2" s="60">
        <v>2012</v>
      </c>
      <c r="K2" s="60">
        <v>2013</v>
      </c>
      <c r="L2" s="60">
        <v>2014</v>
      </c>
      <c r="M2" s="60">
        <v>2015</v>
      </c>
      <c r="N2" s="60">
        <v>2016</v>
      </c>
      <c r="O2" s="60">
        <v>2017</v>
      </c>
      <c r="P2" s="61">
        <v>2018</v>
      </c>
      <c r="Q2" s="62"/>
      <c r="R2" s="62"/>
      <c r="S2" s="62"/>
    </row>
    <row r="3" spans="1:22" s="66" customFormat="1" ht="16.2" x14ac:dyDescent="0.35">
      <c r="A3" s="64"/>
      <c r="B3" s="65"/>
      <c r="C3" s="309">
        <f>'State population'!G39</f>
        <v>84616164.199999988</v>
      </c>
      <c r="D3" s="309">
        <f>'State population'!H39</f>
        <v>85726155.999999985</v>
      </c>
      <c r="E3" s="309">
        <f>'State population'!I39</f>
        <v>86836147.799999982</v>
      </c>
      <c r="F3" s="309">
        <f>'State population'!J39</f>
        <v>87946139.599999979</v>
      </c>
      <c r="G3" s="309">
        <f>'State population'!K39</f>
        <v>89056131.399999976</v>
      </c>
      <c r="H3" s="309">
        <f>'State population'!L39</f>
        <v>90166123.199999973</v>
      </c>
      <c r="I3" s="309">
        <f>'State population'!M39</f>
        <v>91276115</v>
      </c>
      <c r="J3" s="309">
        <f>'State population'!N39</f>
        <v>92539778.568201631</v>
      </c>
      <c r="K3" s="309">
        <f>'State population'!O39</f>
        <v>93803442.136403263</v>
      </c>
      <c r="L3" s="309">
        <f>'State population'!P39</f>
        <v>95067105.704604894</v>
      </c>
      <c r="M3" s="309">
        <f>'State population'!Q39</f>
        <v>96330769.272806525</v>
      </c>
      <c r="N3" s="309">
        <f>'State population'!R39</f>
        <v>97611927.512134328</v>
      </c>
      <c r="O3" s="309">
        <f>'State population'!S39</f>
        <v>98910580.422588319</v>
      </c>
      <c r="P3" s="309">
        <f>'State population'!T39</f>
        <v>100226728.00416848</v>
      </c>
      <c r="Q3" s="487"/>
      <c r="R3" s="62"/>
      <c r="S3" s="62"/>
    </row>
    <row r="4" spans="1:22" s="66" customFormat="1" ht="16.2" x14ac:dyDescent="0.35">
      <c r="A4" s="68"/>
      <c r="B4" s="69"/>
      <c r="C4" s="311"/>
      <c r="E4" s="67"/>
      <c r="F4" s="67"/>
      <c r="G4" s="67"/>
      <c r="H4" s="136"/>
      <c r="I4" s="67"/>
      <c r="J4" s="67"/>
      <c r="K4" s="67"/>
      <c r="L4" s="67"/>
      <c r="M4" s="67"/>
      <c r="N4" s="62"/>
      <c r="O4" s="62"/>
      <c r="P4" s="62"/>
      <c r="Q4" s="62"/>
      <c r="R4" s="62"/>
      <c r="S4" s="62"/>
    </row>
    <row r="5" spans="1:22" s="66" customFormat="1" ht="16.2" x14ac:dyDescent="0.35">
      <c r="A5" s="68"/>
      <c r="B5" s="69"/>
      <c r="C5" s="135"/>
      <c r="E5" s="70"/>
      <c r="F5" s="70"/>
      <c r="G5" s="71"/>
      <c r="H5" s="71"/>
      <c r="I5" s="72"/>
      <c r="J5" s="70"/>
      <c r="N5" s="62"/>
      <c r="O5" s="62"/>
      <c r="P5" s="62"/>
      <c r="Q5" s="62"/>
      <c r="R5" s="62"/>
      <c r="S5" s="62"/>
      <c r="V5" s="73"/>
    </row>
    <row r="6" spans="1:22" s="66" customFormat="1" ht="16.2" x14ac:dyDescent="0.35">
      <c r="A6" s="58" t="s">
        <v>19</v>
      </c>
      <c r="B6" s="59" t="s">
        <v>1</v>
      </c>
      <c r="C6" s="60">
        <v>2005</v>
      </c>
      <c r="D6" s="60">
        <v>2006</v>
      </c>
      <c r="E6" s="60">
        <v>2007</v>
      </c>
      <c r="F6" s="60">
        <v>2008</v>
      </c>
      <c r="G6" s="60">
        <v>2009</v>
      </c>
      <c r="H6" s="60">
        <v>2010</v>
      </c>
      <c r="I6" s="60">
        <v>2011</v>
      </c>
      <c r="J6" s="60">
        <v>2012</v>
      </c>
      <c r="K6" s="60">
        <v>2013</v>
      </c>
      <c r="L6" s="60">
        <v>2014</v>
      </c>
      <c r="M6" s="60">
        <v>2015</v>
      </c>
      <c r="N6" s="60">
        <v>2016</v>
      </c>
      <c r="O6" s="60">
        <v>2017</v>
      </c>
      <c r="P6" s="61">
        <v>2018</v>
      </c>
      <c r="Q6" s="62"/>
      <c r="R6" s="62"/>
      <c r="S6" s="62"/>
    </row>
    <row r="7" spans="1:22" s="48" customFormat="1" x14ac:dyDescent="0.3">
      <c r="A7" s="312"/>
      <c r="B7" s="313"/>
      <c r="C7" s="313">
        <f>BOD!$B$41</f>
        <v>38.9</v>
      </c>
      <c r="D7" s="313">
        <f>BOD!$B$41</f>
        <v>38.9</v>
      </c>
      <c r="E7" s="313">
        <f>BOD!$B$41</f>
        <v>38.9</v>
      </c>
      <c r="F7" s="313">
        <f>BOD!$B$41</f>
        <v>38.9</v>
      </c>
      <c r="G7" s="313">
        <f>BOD!$B$41</f>
        <v>38.9</v>
      </c>
      <c r="H7" s="313">
        <f>BOD!$B$41</f>
        <v>38.9</v>
      </c>
      <c r="I7" s="313">
        <f>BOD!$B$41</f>
        <v>38.9</v>
      </c>
      <c r="J7" s="313">
        <f>BOD!$B$41</f>
        <v>38.9</v>
      </c>
      <c r="K7" s="313">
        <f>BOD!$B$41</f>
        <v>38.9</v>
      </c>
      <c r="L7" s="313">
        <f>BOD!$B$41</f>
        <v>38.9</v>
      </c>
      <c r="M7" s="313">
        <f>BOD!$B$41</f>
        <v>38.9</v>
      </c>
      <c r="N7" s="313">
        <f>BOD!$B$41</f>
        <v>38.9</v>
      </c>
      <c r="O7" s="313">
        <f>BOD!$B$41</f>
        <v>38.9</v>
      </c>
      <c r="P7" s="313">
        <f>BOD!$B$41</f>
        <v>38.9</v>
      </c>
      <c r="Q7" s="488"/>
    </row>
    <row r="8" spans="1:22" s="66" customFormat="1" ht="16.2" x14ac:dyDescent="0.35">
      <c r="A8" s="68"/>
      <c r="B8" s="69"/>
      <c r="C8" s="69"/>
      <c r="D8" s="69"/>
      <c r="E8" s="75"/>
      <c r="F8" s="75"/>
      <c r="G8" s="75"/>
      <c r="H8" s="75"/>
      <c r="I8" s="75"/>
      <c r="J8" s="75"/>
      <c r="N8" s="62"/>
      <c r="O8" s="62"/>
      <c r="P8" s="62"/>
      <c r="Q8" s="62"/>
      <c r="R8" s="62"/>
      <c r="S8" s="62"/>
    </row>
    <row r="9" spans="1:22" s="66" customFormat="1" ht="16.2" x14ac:dyDescent="0.35">
      <c r="A9" s="68"/>
      <c r="B9" s="76"/>
      <c r="C9" s="76"/>
      <c r="D9" s="76"/>
      <c r="E9" s="70"/>
      <c r="F9" s="70"/>
      <c r="G9" s="70"/>
      <c r="H9" s="70"/>
      <c r="I9" s="70"/>
      <c r="J9" s="70"/>
      <c r="N9" s="62"/>
      <c r="O9" s="62"/>
      <c r="P9" s="62"/>
      <c r="Q9" s="62"/>
      <c r="R9" s="62"/>
      <c r="S9" s="62"/>
    </row>
    <row r="10" spans="1:22" s="63" customFormat="1" ht="30" customHeight="1" x14ac:dyDescent="0.35">
      <c r="A10" s="505" t="s">
        <v>54</v>
      </c>
      <c r="B10" s="59" t="s">
        <v>56</v>
      </c>
      <c r="C10" s="60">
        <v>2005</v>
      </c>
      <c r="D10" s="60">
        <v>2006</v>
      </c>
      <c r="E10" s="60">
        <v>2007</v>
      </c>
      <c r="F10" s="60">
        <v>2008</v>
      </c>
      <c r="G10" s="60">
        <v>2009</v>
      </c>
      <c r="H10" s="60">
        <v>2010</v>
      </c>
      <c r="I10" s="60">
        <v>2011</v>
      </c>
      <c r="J10" s="60">
        <v>2012</v>
      </c>
      <c r="K10" s="60">
        <v>2013</v>
      </c>
      <c r="L10" s="60">
        <v>2014</v>
      </c>
      <c r="M10" s="60">
        <v>2015</v>
      </c>
      <c r="N10" s="60">
        <v>2016</v>
      </c>
      <c r="O10" s="60">
        <v>2017</v>
      </c>
      <c r="P10" s="61">
        <v>2018</v>
      </c>
      <c r="Q10" s="62"/>
      <c r="R10" s="62"/>
      <c r="S10" s="62"/>
    </row>
    <row r="11" spans="1:22" ht="15.75" customHeight="1" x14ac:dyDescent="0.35">
      <c r="A11" s="77"/>
      <c r="B11" s="78"/>
      <c r="C11" s="42">
        <f>C3*C7*0.001*365</f>
        <v>1201422607.3936999</v>
      </c>
      <c r="D11" s="42">
        <f>D3*D7*0.001*365</f>
        <v>1217182825.9659996</v>
      </c>
      <c r="E11" s="42">
        <f>E3*E7*0.001*365</f>
        <v>1232943044.5382998</v>
      </c>
      <c r="F11" s="42">
        <f>F3*F7*0.001*365</f>
        <v>1248703263.1105998</v>
      </c>
      <c r="G11" s="42">
        <f t="shared" ref="G11:L11" si="0">G3*G7*0.001*365</f>
        <v>1264463481.6828997</v>
      </c>
      <c r="H11" s="42">
        <f t="shared" si="0"/>
        <v>1280223700.2551997</v>
      </c>
      <c r="I11" s="42">
        <f t="shared" si="0"/>
        <v>1295983918.8275001</v>
      </c>
      <c r="J11" s="42">
        <f t="shared" si="0"/>
        <v>1313926046.0006108</v>
      </c>
      <c r="K11" s="42">
        <f t="shared" si="0"/>
        <v>1331868173.1737216</v>
      </c>
      <c r="L11" s="42">
        <f t="shared" si="0"/>
        <v>1349810300.3468325</v>
      </c>
      <c r="M11" s="42">
        <f>M3*M7*0.001*365</f>
        <v>1367752427.5199435</v>
      </c>
      <c r="N11" s="42">
        <f t="shared" ref="N11:O11" si="1">N3*N7*0.001*365</f>
        <v>1385942952.7810392</v>
      </c>
      <c r="O11" s="42">
        <f t="shared" si="1"/>
        <v>1404381876.13012</v>
      </c>
      <c r="P11" s="79">
        <f>P3*P7*0.001*365</f>
        <v>1423069197.5671861</v>
      </c>
      <c r="Q11" s="62"/>
      <c r="R11" s="62"/>
      <c r="S11" s="62"/>
    </row>
    <row r="12" spans="1:22" ht="15.75" customHeight="1" x14ac:dyDescent="0.35">
      <c r="A12" s="80"/>
      <c r="B12" s="76"/>
      <c r="C12" s="76"/>
      <c r="D12" s="76"/>
      <c r="E12" s="75"/>
      <c r="F12" s="75"/>
      <c r="G12" s="75"/>
      <c r="H12" s="75"/>
      <c r="I12" s="75"/>
      <c r="J12" s="75"/>
      <c r="N12" s="62"/>
      <c r="O12" s="62"/>
      <c r="P12" s="62"/>
      <c r="Q12" s="62"/>
      <c r="R12" s="62"/>
      <c r="S12" s="62"/>
    </row>
    <row r="13" spans="1:22" ht="16.2" x14ac:dyDescent="0.35">
      <c r="A13" s="80"/>
      <c r="B13" s="76"/>
      <c r="C13" s="76"/>
      <c r="D13" s="76"/>
      <c r="E13" s="75"/>
      <c r="F13" s="81"/>
      <c r="G13" s="81"/>
      <c r="H13" s="81"/>
      <c r="I13" s="81"/>
      <c r="J13" s="81"/>
      <c r="N13" s="62"/>
      <c r="O13" s="62"/>
      <c r="P13" s="62"/>
      <c r="Q13" s="62"/>
      <c r="R13" s="62"/>
      <c r="S13" s="62"/>
    </row>
    <row r="14" spans="1:22" ht="18" customHeight="1" x14ac:dyDescent="0.3">
      <c r="A14" s="58" t="s">
        <v>100</v>
      </c>
      <c r="B14" s="59" t="s">
        <v>170</v>
      </c>
      <c r="C14" s="60">
        <v>2005</v>
      </c>
      <c r="D14" s="60">
        <v>2006</v>
      </c>
      <c r="E14" s="60">
        <v>2007</v>
      </c>
      <c r="F14" s="60">
        <v>2008</v>
      </c>
      <c r="G14" s="60">
        <v>2009</v>
      </c>
      <c r="H14" s="60">
        <v>2010</v>
      </c>
      <c r="I14" s="60">
        <v>2011</v>
      </c>
      <c r="J14" s="60">
        <v>2012</v>
      </c>
      <c r="K14" s="60">
        <v>2013</v>
      </c>
      <c r="L14" s="60">
        <v>2014</v>
      </c>
      <c r="M14" s="60">
        <v>2015</v>
      </c>
      <c r="N14" s="60">
        <v>2016</v>
      </c>
      <c r="O14" s="60">
        <v>2017</v>
      </c>
      <c r="P14" s="61">
        <v>2018</v>
      </c>
    </row>
    <row r="15" spans="1:22" ht="15.75" customHeight="1" x14ac:dyDescent="0.3">
      <c r="A15" s="77"/>
      <c r="B15" s="78"/>
      <c r="C15" s="41">
        <v>1.25</v>
      </c>
      <c r="D15" s="41">
        <v>1.25</v>
      </c>
      <c r="E15" s="42">
        <v>1.25</v>
      </c>
      <c r="F15" s="42">
        <v>1.25</v>
      </c>
      <c r="G15" s="42">
        <v>1.25</v>
      </c>
      <c r="H15" s="42">
        <v>1.25</v>
      </c>
      <c r="I15" s="42">
        <v>1.25</v>
      </c>
      <c r="J15" s="42">
        <v>1.25</v>
      </c>
      <c r="K15" s="43">
        <v>1.25</v>
      </c>
      <c r="L15" s="43">
        <v>1.25</v>
      </c>
      <c r="M15" s="43">
        <v>1.25</v>
      </c>
      <c r="N15" s="43">
        <v>1.25</v>
      </c>
      <c r="O15" s="43">
        <v>1.25</v>
      </c>
      <c r="P15" s="44">
        <v>1.25</v>
      </c>
    </row>
    <row r="16" spans="1:22" ht="15.75" customHeight="1" x14ac:dyDescent="0.3">
      <c r="A16" s="80"/>
      <c r="B16" s="76"/>
      <c r="C16" s="76"/>
      <c r="D16" s="76"/>
      <c r="E16" s="75"/>
      <c r="F16" s="75"/>
      <c r="G16" s="75"/>
      <c r="H16" s="75"/>
      <c r="I16" s="75"/>
      <c r="J16" s="75"/>
    </row>
    <row r="17" spans="1:19" x14ac:dyDescent="0.3">
      <c r="A17" s="80"/>
      <c r="B17" s="76"/>
      <c r="C17" s="76"/>
      <c r="D17" s="76"/>
      <c r="E17" s="82"/>
      <c r="F17" s="82"/>
      <c r="G17" s="82"/>
      <c r="H17" s="82"/>
      <c r="I17" s="82"/>
      <c r="J17" s="82"/>
    </row>
    <row r="18" spans="1:19" s="63" customFormat="1" ht="18" x14ac:dyDescent="0.3">
      <c r="A18" s="58" t="s">
        <v>101</v>
      </c>
      <c r="B18" s="59" t="s">
        <v>170</v>
      </c>
      <c r="C18" s="60">
        <v>2005</v>
      </c>
      <c r="D18" s="60">
        <v>2006</v>
      </c>
      <c r="E18" s="60">
        <v>2007</v>
      </c>
      <c r="F18" s="60">
        <v>2008</v>
      </c>
      <c r="G18" s="60">
        <v>2009</v>
      </c>
      <c r="H18" s="60">
        <v>2010</v>
      </c>
      <c r="I18" s="60">
        <v>2011</v>
      </c>
      <c r="J18" s="60">
        <v>2012</v>
      </c>
      <c r="K18" s="60">
        <v>2013</v>
      </c>
      <c r="L18" s="60">
        <v>2014</v>
      </c>
      <c r="M18" s="60">
        <v>2015</v>
      </c>
      <c r="N18" s="60">
        <v>2016</v>
      </c>
      <c r="O18" s="60">
        <v>2017</v>
      </c>
      <c r="P18" s="61">
        <v>2018</v>
      </c>
    </row>
    <row r="19" spans="1:19" x14ac:dyDescent="0.3">
      <c r="A19" s="77"/>
      <c r="B19" s="78"/>
      <c r="C19" s="74">
        <v>1</v>
      </c>
      <c r="D19" s="74">
        <v>1</v>
      </c>
      <c r="E19" s="42">
        <v>1</v>
      </c>
      <c r="F19" s="42">
        <v>1</v>
      </c>
      <c r="G19" s="42">
        <v>1</v>
      </c>
      <c r="H19" s="42">
        <v>1</v>
      </c>
      <c r="I19" s="42">
        <v>1</v>
      </c>
      <c r="J19" s="42">
        <v>1</v>
      </c>
      <c r="K19" s="145">
        <v>1</v>
      </c>
      <c r="L19" s="145">
        <v>1</v>
      </c>
      <c r="M19" s="145">
        <v>1</v>
      </c>
      <c r="N19" s="145">
        <v>1</v>
      </c>
      <c r="O19" s="145">
        <v>1</v>
      </c>
      <c r="P19" s="146">
        <v>1</v>
      </c>
    </row>
    <row r="20" spans="1:19" x14ac:dyDescent="0.3">
      <c r="A20" s="80"/>
      <c r="B20" s="76"/>
      <c r="C20" s="76"/>
      <c r="D20" s="76"/>
      <c r="E20" s="75"/>
      <c r="F20" s="75"/>
      <c r="G20" s="75"/>
      <c r="H20" s="75"/>
      <c r="I20" s="75"/>
      <c r="J20" s="75"/>
    </row>
    <row r="21" spans="1:19" x14ac:dyDescent="0.3">
      <c r="A21" s="80"/>
      <c r="B21" s="76"/>
      <c r="C21" s="76"/>
      <c r="D21" s="76"/>
      <c r="E21" s="82"/>
      <c r="F21" s="82"/>
      <c r="G21" s="82"/>
      <c r="H21" s="82"/>
      <c r="I21" s="82"/>
      <c r="J21" s="82"/>
    </row>
    <row r="22" spans="1:19" ht="18" x14ac:dyDescent="0.3">
      <c r="A22" s="505" t="s">
        <v>188</v>
      </c>
      <c r="B22" s="59" t="s">
        <v>56</v>
      </c>
      <c r="C22" s="60">
        <v>2005</v>
      </c>
      <c r="D22" s="60">
        <v>2006</v>
      </c>
      <c r="E22" s="60">
        <v>2007</v>
      </c>
      <c r="F22" s="60">
        <v>2008</v>
      </c>
      <c r="G22" s="60">
        <v>2009</v>
      </c>
      <c r="H22" s="60">
        <v>2010</v>
      </c>
      <c r="I22" s="60">
        <v>2011</v>
      </c>
      <c r="J22" s="60">
        <v>2012</v>
      </c>
      <c r="K22" s="60">
        <v>2013</v>
      </c>
      <c r="L22" s="60">
        <v>2014</v>
      </c>
      <c r="M22" s="60">
        <v>2015</v>
      </c>
      <c r="N22" s="60">
        <v>2016</v>
      </c>
      <c r="O22" s="60">
        <v>2017</v>
      </c>
      <c r="P22" s="61">
        <v>2018</v>
      </c>
      <c r="Q22" s="63"/>
      <c r="R22" s="63"/>
      <c r="S22" s="63"/>
    </row>
    <row r="23" spans="1:19" s="49" customFormat="1" x14ac:dyDescent="0.3">
      <c r="A23" s="83"/>
      <c r="B23" s="84"/>
      <c r="C23" s="315">
        <f>C11*'Urban_degree of utilization'!$Y$44*C15</f>
        <v>183319508.09402406</v>
      </c>
      <c r="D23" s="315">
        <f>D11*'Urban_degree of utilization'!$Y$44*D15</f>
        <v>185724286.81081206</v>
      </c>
      <c r="E23" s="315">
        <f>E11*'Urban_degree of utilization'!$Y$44*E15</f>
        <v>188129065.52760008</v>
      </c>
      <c r="F23" s="315">
        <f>F11*'Urban_degree of utilization'!$Y$44*F15</f>
        <v>190533844.2443881</v>
      </c>
      <c r="G23" s="315">
        <f>G11*'Urban_degree of utilization'!$Y$44*G15</f>
        <v>192938622.9611761</v>
      </c>
      <c r="H23" s="315">
        <f>H11*'Urban_degree of utilization'!$Y$44*H15</f>
        <v>195343401.67796415</v>
      </c>
      <c r="I23" s="315">
        <f>I11*'Urban_degree of utilization'!$P$44*I15</f>
        <v>220317266.20067504</v>
      </c>
      <c r="J23" s="315">
        <f>J11*'Urban_degree of utilization'!$P$44*J15</f>
        <v>223367427.82010382</v>
      </c>
      <c r="K23" s="315">
        <f>K11*'Urban_degree of utilization'!$P$44*K15</f>
        <v>226417589.4395327</v>
      </c>
      <c r="L23" s="315">
        <f>L11*'Urban_degree of utilization'!$P$44*L15</f>
        <v>229467751.05896151</v>
      </c>
      <c r="M23" s="315">
        <f>M11*'Urban_degree of utilization'!$P$44*M15</f>
        <v>232517912.67839041</v>
      </c>
      <c r="N23" s="315">
        <f>N11*'Urban_degree of utilization'!$P$44*N15</f>
        <v>235610301.97277668</v>
      </c>
      <c r="O23" s="315">
        <f>O11*'Urban_degree of utilization'!$P$44*O15</f>
        <v>238744918.9421204</v>
      </c>
      <c r="P23" s="315">
        <f>P11*'Urban_degree of utilization'!$P$44*P15</f>
        <v>241921763.58642164</v>
      </c>
      <c r="Q23" s="489"/>
      <c r="R23" s="63"/>
      <c r="S23" s="63"/>
    </row>
    <row r="24" spans="1:19" s="49" customFormat="1" x14ac:dyDescent="0.3">
      <c r="A24" s="46"/>
      <c r="B24" s="85"/>
      <c r="C24" s="317"/>
      <c r="D24" s="85"/>
      <c r="E24" s="86"/>
      <c r="F24" s="86"/>
      <c r="G24" s="86"/>
      <c r="H24" s="86"/>
      <c r="I24" s="86"/>
      <c r="J24" s="86"/>
      <c r="N24" s="63"/>
      <c r="O24" s="63"/>
      <c r="P24" s="63"/>
      <c r="Q24" s="63"/>
      <c r="R24" s="63"/>
      <c r="S24" s="63"/>
    </row>
    <row r="25" spans="1:19" s="49" customFormat="1" x14ac:dyDescent="0.3">
      <c r="A25" s="46"/>
      <c r="B25" s="85"/>
      <c r="C25" s="85"/>
      <c r="D25" s="85"/>
      <c r="E25" s="87"/>
      <c r="F25" s="87"/>
      <c r="G25" s="87"/>
      <c r="H25" s="87"/>
      <c r="I25" s="87"/>
      <c r="J25" s="87"/>
      <c r="N25" s="63"/>
      <c r="O25" s="63"/>
      <c r="P25" s="63"/>
      <c r="Q25" s="63"/>
      <c r="R25" s="63"/>
      <c r="S25" s="63"/>
    </row>
    <row r="26" spans="1:19" ht="18" x14ac:dyDescent="0.3">
      <c r="A26" s="505" t="s">
        <v>189</v>
      </c>
      <c r="B26" s="59" t="s">
        <v>56</v>
      </c>
      <c r="C26" s="60">
        <v>2005</v>
      </c>
      <c r="D26" s="60">
        <v>2006</v>
      </c>
      <c r="E26" s="60">
        <v>2007</v>
      </c>
      <c r="F26" s="60">
        <v>2008</v>
      </c>
      <c r="G26" s="60">
        <v>2009</v>
      </c>
      <c r="H26" s="60">
        <v>2010</v>
      </c>
      <c r="I26" s="60">
        <v>2011</v>
      </c>
      <c r="J26" s="60">
        <v>2012</v>
      </c>
      <c r="K26" s="60">
        <v>2013</v>
      </c>
      <c r="L26" s="60">
        <v>2014</v>
      </c>
      <c r="M26" s="60">
        <v>2015</v>
      </c>
      <c r="N26" s="60">
        <v>2016</v>
      </c>
      <c r="O26" s="60">
        <v>2017</v>
      </c>
      <c r="P26" s="61">
        <v>2018</v>
      </c>
      <c r="Q26" s="63"/>
      <c r="R26" s="63"/>
      <c r="S26" s="63"/>
    </row>
    <row r="27" spans="1:19" s="49" customFormat="1" x14ac:dyDescent="0.3">
      <c r="A27" s="88"/>
      <c r="B27" s="84"/>
      <c r="C27" s="315">
        <f>C11*C19*(1-'Urban_degree of utilization'!$Y$44)</f>
        <v>1054767000.9184806</v>
      </c>
      <c r="D27" s="315">
        <f>D11*D19*(1-'Urban_degree of utilization'!$Y$44)</f>
        <v>1068603396.51735</v>
      </c>
      <c r="E27" s="315">
        <f>E11*E19*(1-'Urban_degree of utilization'!$Y$44)</f>
        <v>1082439792.1162198</v>
      </c>
      <c r="F27" s="315">
        <f>F11*F19*(1-'Urban_degree of utilization'!$Y$44)</f>
        <v>1096276187.7150893</v>
      </c>
      <c r="G27" s="315">
        <f>G11*G19*(1-'Urban_degree of utilization'!$Y$44)</f>
        <v>1110112583.3139589</v>
      </c>
      <c r="H27" s="315">
        <f>H11*H19*(1-'Urban_degree of utilization'!$Y$44)</f>
        <v>1123948978.9128284</v>
      </c>
      <c r="I27" s="315">
        <f>I11*I19*(1-'Urban_degree of utilization'!$P$44)</f>
        <v>1119730105.86696</v>
      </c>
      <c r="J27" s="315">
        <f>J11*J19*(1-'Urban_degree of utilization'!$P$44)</f>
        <v>1135232103.7445278</v>
      </c>
      <c r="K27" s="315">
        <f>K11*K19*(1-'Urban_degree of utilization'!$P$44)</f>
        <v>1150734101.6220953</v>
      </c>
      <c r="L27" s="315">
        <f>L11*L19*(1-'Urban_degree of utilization'!$P$44)</f>
        <v>1166236099.4996634</v>
      </c>
      <c r="M27" s="315">
        <f>M11*M19*(1-'Urban_degree of utilization'!$P$44)</f>
        <v>1181738097.3772311</v>
      </c>
      <c r="N27" s="315">
        <f>N11*N19*(1-'Urban_degree of utilization'!$P$44)</f>
        <v>1197454711.2028179</v>
      </c>
      <c r="O27" s="315">
        <f>O11*O19*(1-'Urban_degree of utilization'!$P$44)</f>
        <v>1213385940.9764237</v>
      </c>
      <c r="P27" s="315">
        <f>P11*P19*(1-'Urban_degree of utilization'!$P$44)</f>
        <v>1229531786.6980488</v>
      </c>
      <c r="Q27" s="489"/>
      <c r="R27" s="63"/>
      <c r="S27" s="63"/>
    </row>
    <row r="28" spans="1:19" s="49" customFormat="1" x14ac:dyDescent="0.3">
      <c r="A28" s="89"/>
      <c r="B28" s="90"/>
      <c r="C28" s="317"/>
      <c r="D28" s="90"/>
      <c r="E28" s="86"/>
      <c r="F28" s="86"/>
      <c r="G28" s="86"/>
      <c r="H28" s="86"/>
      <c r="I28" s="86"/>
      <c r="J28" s="86"/>
      <c r="N28" s="63"/>
      <c r="O28" s="63"/>
      <c r="P28" s="63"/>
      <c r="Q28" s="63"/>
      <c r="R28" s="63"/>
      <c r="S28" s="63"/>
    </row>
    <row r="29" spans="1:19" s="49" customFormat="1" x14ac:dyDescent="0.3">
      <c r="A29" s="89"/>
      <c r="B29" s="90"/>
      <c r="C29" s="90"/>
      <c r="D29" s="90"/>
      <c r="E29" s="51"/>
      <c r="F29" s="51"/>
      <c r="G29" s="51"/>
      <c r="H29" s="51"/>
      <c r="I29" s="51"/>
      <c r="J29" s="51"/>
      <c r="O29" s="137"/>
    </row>
    <row r="30" spans="1:19" s="49" customFormat="1" ht="15.75" customHeight="1" x14ac:dyDescent="0.3">
      <c r="A30" s="505" t="s">
        <v>102</v>
      </c>
      <c r="B30" s="506"/>
      <c r="C30" s="89"/>
      <c r="D30" s="89"/>
      <c r="E30" s="91"/>
      <c r="F30" s="91"/>
      <c r="G30" s="91"/>
      <c r="H30" s="91"/>
      <c r="I30" s="91"/>
      <c r="J30" s="91"/>
      <c r="L30" s="63"/>
      <c r="M30" s="63"/>
      <c r="N30" s="63"/>
      <c r="O30" s="63"/>
      <c r="P30" s="63"/>
      <c r="Q30" s="63"/>
      <c r="R30" s="63"/>
      <c r="S30" s="63"/>
    </row>
    <row r="31" spans="1:19" s="49" customFormat="1" ht="15.75" customHeight="1" x14ac:dyDescent="0.3">
      <c r="A31" s="92">
        <v>0.6</v>
      </c>
      <c r="B31" s="93" t="s">
        <v>12</v>
      </c>
      <c r="C31" s="50"/>
      <c r="D31" s="50"/>
      <c r="E31" s="51"/>
      <c r="F31" s="48"/>
      <c r="G31" s="48"/>
      <c r="H31" s="48"/>
      <c r="I31" s="48"/>
      <c r="J31" s="48"/>
      <c r="L31" s="63"/>
      <c r="M31" s="63"/>
      <c r="N31" s="63"/>
      <c r="O31" s="63"/>
      <c r="P31" s="63"/>
      <c r="Q31" s="63"/>
      <c r="R31" s="63"/>
      <c r="S31" s="63"/>
    </row>
    <row r="32" spans="1:19" s="49" customFormat="1" ht="15.75" customHeight="1" x14ac:dyDescent="0.3">
      <c r="A32" s="89"/>
      <c r="B32" s="89"/>
      <c r="C32" s="89"/>
      <c r="D32" s="89"/>
      <c r="E32" s="51"/>
      <c r="F32" s="51"/>
      <c r="G32" s="51"/>
      <c r="H32" s="51"/>
      <c r="I32" s="51"/>
      <c r="J32" s="51"/>
      <c r="L32" s="63"/>
      <c r="M32" s="63"/>
      <c r="N32" s="63"/>
      <c r="O32" s="63"/>
      <c r="P32" s="63"/>
      <c r="Q32" s="63"/>
      <c r="R32" s="63"/>
      <c r="S32" s="63"/>
    </row>
    <row r="33" spans="1:26" s="49" customFormat="1" ht="29.25" customHeight="1" x14ac:dyDescent="0.3">
      <c r="A33" s="671" t="s">
        <v>18</v>
      </c>
      <c r="B33" s="672"/>
      <c r="C33" s="89"/>
      <c r="D33" s="89"/>
      <c r="E33" s="51"/>
      <c r="F33" s="51"/>
      <c r="G33" s="51"/>
      <c r="H33" s="51"/>
      <c r="I33" s="51"/>
      <c r="J33" s="51"/>
      <c r="L33" s="63"/>
      <c r="M33" s="63"/>
      <c r="N33" s="63"/>
      <c r="O33" s="63"/>
      <c r="P33" s="63"/>
      <c r="Q33" s="63"/>
      <c r="R33" s="63"/>
      <c r="S33" s="63"/>
    </row>
    <row r="34" spans="1:26" s="49" customFormat="1" x14ac:dyDescent="0.3">
      <c r="A34" s="94">
        <v>0</v>
      </c>
      <c r="B34" s="95" t="s">
        <v>17</v>
      </c>
      <c r="C34" s="90"/>
      <c r="D34" s="96"/>
      <c r="E34" s="51"/>
      <c r="F34" s="51"/>
      <c r="G34" s="51"/>
      <c r="H34" s="51"/>
      <c r="I34" s="51"/>
      <c r="J34" s="51"/>
      <c r="L34" s="63"/>
      <c r="M34" s="63"/>
      <c r="N34" s="63"/>
      <c r="O34" s="63"/>
      <c r="P34" s="63"/>
      <c r="Q34" s="63"/>
      <c r="R34" s="63"/>
      <c r="S34" s="63"/>
    </row>
    <row r="35" spans="1:26" s="49" customFormat="1" ht="16.2" thickBot="1" x14ac:dyDescent="0.35">
      <c r="A35" s="97"/>
      <c r="B35" s="89"/>
      <c r="C35" s="89"/>
      <c r="D35" s="89"/>
      <c r="E35" s="51"/>
      <c r="F35" s="51"/>
      <c r="G35" s="51"/>
      <c r="H35" s="51"/>
      <c r="I35" s="51"/>
      <c r="J35" s="51"/>
    </row>
    <row r="36" spans="1:26" s="49" customFormat="1" x14ac:dyDescent="0.3">
      <c r="A36" s="515" t="s">
        <v>10</v>
      </c>
      <c r="B36" s="99"/>
      <c r="C36" s="90"/>
      <c r="D36" s="90"/>
      <c r="E36" s="51"/>
      <c r="F36" s="51"/>
      <c r="G36" s="51"/>
      <c r="H36" s="51"/>
      <c r="I36" s="51"/>
      <c r="J36" s="51"/>
    </row>
    <row r="37" spans="1:26" s="49" customFormat="1" x14ac:dyDescent="0.3">
      <c r="A37" s="100" t="s">
        <v>2</v>
      </c>
      <c r="B37" s="101" t="s">
        <v>11</v>
      </c>
      <c r="C37" s="89"/>
      <c r="D37" s="89"/>
      <c r="E37" s="51"/>
      <c r="F37" s="51"/>
      <c r="G37" s="51"/>
      <c r="H37" s="51"/>
      <c r="I37" s="51"/>
      <c r="J37" s="51"/>
    </row>
    <row r="38" spans="1:26" s="49" customFormat="1" x14ac:dyDescent="0.3">
      <c r="A38" s="52" t="s">
        <v>3</v>
      </c>
      <c r="B38" s="102">
        <v>0.8</v>
      </c>
      <c r="C38" s="103"/>
      <c r="D38" s="103"/>
      <c r="E38" s="51"/>
      <c r="F38" s="51"/>
      <c r="G38" s="51"/>
      <c r="H38" s="51"/>
      <c r="I38" s="51"/>
      <c r="J38" s="51"/>
    </row>
    <row r="39" spans="1:26" s="49" customFormat="1" ht="46.8" x14ac:dyDescent="0.3">
      <c r="A39" s="52" t="s">
        <v>4</v>
      </c>
      <c r="B39" s="104">
        <v>0.3</v>
      </c>
      <c r="C39" s="103"/>
      <c r="D39" s="103"/>
      <c r="E39" s="51"/>
      <c r="F39" s="51"/>
      <c r="G39" s="51"/>
      <c r="H39" s="51"/>
      <c r="I39" s="51"/>
      <c r="J39" s="51"/>
    </row>
    <row r="40" spans="1:26" s="49" customFormat="1" ht="31.2" x14ac:dyDescent="0.3">
      <c r="A40" s="52" t="s">
        <v>96</v>
      </c>
      <c r="B40" s="104">
        <v>0</v>
      </c>
      <c r="C40" s="103"/>
      <c r="D40" s="103"/>
      <c r="E40" s="51"/>
      <c r="F40" s="51"/>
      <c r="G40" s="51"/>
      <c r="H40" s="51"/>
      <c r="I40" s="51"/>
      <c r="J40" s="51"/>
    </row>
    <row r="41" spans="1:26" s="49" customFormat="1" x14ac:dyDescent="0.3">
      <c r="A41" s="52" t="s">
        <v>5</v>
      </c>
      <c r="B41" s="102">
        <v>0.5</v>
      </c>
      <c r="C41" s="103"/>
      <c r="D41" s="103"/>
      <c r="E41" s="51"/>
      <c r="F41" s="51"/>
      <c r="G41" s="51"/>
      <c r="H41" s="51"/>
      <c r="I41" s="51"/>
      <c r="J41" s="51"/>
    </row>
    <row r="42" spans="1:26" s="49" customFormat="1" x14ac:dyDescent="0.3">
      <c r="A42" s="52" t="s">
        <v>6</v>
      </c>
      <c r="B42" s="102">
        <v>0.1</v>
      </c>
      <c r="C42" s="103"/>
      <c r="D42" s="103"/>
      <c r="E42" s="51"/>
      <c r="F42" s="51"/>
      <c r="G42" s="51"/>
      <c r="H42" s="51"/>
      <c r="I42" s="51"/>
      <c r="J42" s="51"/>
    </row>
    <row r="43" spans="1:26" s="49" customFormat="1" x14ac:dyDescent="0.3">
      <c r="A43" s="52" t="s">
        <v>7</v>
      </c>
      <c r="B43" s="102">
        <v>0</v>
      </c>
      <c r="C43" s="103"/>
      <c r="D43" s="103"/>
      <c r="E43" s="51"/>
      <c r="F43" s="51"/>
      <c r="G43" s="51"/>
      <c r="H43" s="51"/>
      <c r="I43" s="51"/>
      <c r="J43" s="51"/>
    </row>
    <row r="44" spans="1:26" s="49" customFormat="1" x14ac:dyDescent="0.3">
      <c r="A44" s="52" t="s">
        <v>8</v>
      </c>
      <c r="B44" s="102">
        <v>0.5</v>
      </c>
      <c r="C44" s="103"/>
      <c r="D44" s="103"/>
      <c r="E44" s="51"/>
      <c r="F44" s="51"/>
      <c r="G44" s="51"/>
      <c r="H44" s="51"/>
      <c r="I44" s="51"/>
      <c r="J44" s="51"/>
    </row>
    <row r="45" spans="1:26" s="49" customFormat="1" ht="31.2" x14ac:dyDescent="0.3">
      <c r="A45" s="53" t="s">
        <v>99</v>
      </c>
      <c r="B45" s="105">
        <v>0.5</v>
      </c>
      <c r="C45" s="103"/>
      <c r="D45" s="103"/>
      <c r="E45" s="51"/>
      <c r="F45" s="51"/>
      <c r="G45" s="51"/>
      <c r="H45" s="51"/>
      <c r="I45" s="51"/>
      <c r="J45" s="51"/>
    </row>
    <row r="46" spans="1:26" s="49" customFormat="1" ht="47.4" thickBot="1" x14ac:dyDescent="0.35">
      <c r="A46" s="54" t="s">
        <v>9</v>
      </c>
      <c r="B46" s="106">
        <v>0.1</v>
      </c>
      <c r="C46" s="103"/>
      <c r="D46" s="103"/>
      <c r="E46" s="51"/>
      <c r="F46" s="51"/>
      <c r="G46" s="51"/>
      <c r="H46" s="51"/>
      <c r="I46" s="51"/>
      <c r="J46" s="51"/>
    </row>
    <row r="47" spans="1:26" s="49" customFormat="1" ht="16.2" thickBot="1" x14ac:dyDescent="0.35">
      <c r="A47" s="107"/>
      <c r="B47" s="108"/>
      <c r="C47" s="108"/>
      <c r="D47" s="108"/>
      <c r="E47" s="108"/>
      <c r="F47" s="108"/>
      <c r="G47" s="51"/>
      <c r="H47" s="51"/>
      <c r="I47" s="51"/>
      <c r="J47" s="51"/>
      <c r="K47" s="51"/>
      <c r="L47" s="51"/>
    </row>
    <row r="48" spans="1:26" s="49" customFormat="1" ht="45.75" customHeight="1" thickBot="1" x14ac:dyDescent="0.35">
      <c r="A48" s="673" t="s">
        <v>285</v>
      </c>
      <c r="B48" s="674"/>
      <c r="C48" s="674"/>
      <c r="D48" s="675"/>
      <c r="E48" s="125"/>
      <c r="F48" s="125"/>
      <c r="G48" s="125"/>
      <c r="H48" s="125"/>
      <c r="I48" s="51"/>
      <c r="J48" s="51"/>
      <c r="K48" s="51"/>
      <c r="L48" s="51"/>
      <c r="N48" s="51"/>
      <c r="O48" s="51"/>
      <c r="P48" s="51"/>
      <c r="Q48" s="51"/>
      <c r="R48" s="51"/>
      <c r="S48" s="51"/>
      <c r="T48" s="51"/>
      <c r="U48" s="51"/>
      <c r="V48" s="51"/>
      <c r="W48" s="51"/>
      <c r="X48" s="51"/>
      <c r="Y48" s="51"/>
      <c r="Z48" s="51"/>
    </row>
    <row r="49" spans="1:26" s="49" customFormat="1" ht="62.4" x14ac:dyDescent="0.3">
      <c r="A49" s="126" t="s">
        <v>57</v>
      </c>
      <c r="B49" s="127" t="s">
        <v>61</v>
      </c>
      <c r="C49" s="502" t="s">
        <v>174</v>
      </c>
      <c r="D49" s="148" t="s">
        <v>175</v>
      </c>
      <c r="F49" s="51"/>
      <c r="G49" s="51"/>
      <c r="H49" s="51"/>
      <c r="I49" s="51"/>
      <c r="J49" s="51"/>
      <c r="K49" s="51"/>
      <c r="L49" s="51"/>
      <c r="N49" s="51"/>
      <c r="O49" s="51"/>
      <c r="P49" s="51"/>
      <c r="Q49" s="51"/>
      <c r="R49" s="51"/>
      <c r="S49" s="51"/>
      <c r="T49" s="51"/>
      <c r="U49" s="51"/>
      <c r="V49" s="51"/>
      <c r="W49" s="51"/>
      <c r="X49" s="51"/>
      <c r="Y49" s="51"/>
      <c r="Z49" s="51"/>
    </row>
    <row r="50" spans="1:26" s="49" customFormat="1" x14ac:dyDescent="0.3">
      <c r="A50" s="676" t="s">
        <v>173</v>
      </c>
      <c r="B50" s="110" t="s">
        <v>58</v>
      </c>
      <c r="C50" s="318">
        <f>'Urban_degree of utilization'!$Z$44</f>
        <v>0.40749268292682927</v>
      </c>
      <c r="D50" s="319">
        <f>'Urban_degree of utilization'!$S$44</f>
        <v>0.45400000000000001</v>
      </c>
      <c r="F50" s="51"/>
      <c r="G50" s="51"/>
      <c r="H50" s="51"/>
      <c r="I50" s="51"/>
      <c r="J50" s="51"/>
      <c r="K50" s="51"/>
      <c r="L50" s="51"/>
      <c r="N50" s="51"/>
      <c r="O50" s="51"/>
      <c r="P50" s="51"/>
      <c r="Q50" s="51"/>
      <c r="R50" s="51"/>
      <c r="S50" s="51"/>
      <c r="T50" s="51"/>
      <c r="U50" s="51"/>
      <c r="V50" s="51"/>
      <c r="W50" s="51"/>
      <c r="X50" s="51"/>
      <c r="Y50" s="51"/>
      <c r="Z50" s="51"/>
    </row>
    <row r="51" spans="1:26" s="49" customFormat="1" x14ac:dyDescent="0.3">
      <c r="A51" s="676"/>
      <c r="B51" s="110" t="s">
        <v>59</v>
      </c>
      <c r="C51" s="318">
        <f>'Urban_degree of utilization'!$AB$44</f>
        <v>0.22900000000000001</v>
      </c>
      <c r="D51" s="319">
        <f>'Urban_degree of utilization'!$Q$44</f>
        <v>0.22600000000000001</v>
      </c>
      <c r="F51" s="51"/>
      <c r="G51" s="51"/>
      <c r="H51" s="51"/>
      <c r="I51" s="51"/>
      <c r="J51" s="51"/>
      <c r="K51" s="51"/>
      <c r="L51" s="51"/>
      <c r="N51" s="51"/>
      <c r="O51" s="51"/>
      <c r="P51" s="51"/>
      <c r="Q51" s="51"/>
      <c r="R51" s="51"/>
      <c r="S51" s="51"/>
      <c r="T51" s="51"/>
      <c r="U51" s="51"/>
      <c r="V51" s="51"/>
      <c r="W51" s="51"/>
      <c r="X51" s="51"/>
      <c r="Y51" s="51"/>
      <c r="Z51" s="51"/>
    </row>
    <row r="52" spans="1:26" s="49" customFormat="1" x14ac:dyDescent="0.3">
      <c r="A52" s="676"/>
      <c r="B52" s="110" t="s">
        <v>98</v>
      </c>
      <c r="C52" s="318">
        <f>'Urban_degree of utilization'!$AD$44</f>
        <v>3.749333333333333E-2</v>
      </c>
      <c r="D52" s="319">
        <f>'Urban_degree of utilization'!$R$44</f>
        <v>3.6999999999999998E-2</v>
      </c>
      <c r="F52" s="51"/>
      <c r="G52" s="51"/>
      <c r="H52" s="51"/>
      <c r="I52" s="51"/>
      <c r="J52" s="51"/>
      <c r="K52" s="51"/>
      <c r="L52" s="51"/>
      <c r="N52" s="51"/>
      <c r="O52" s="51"/>
      <c r="P52" s="51"/>
      <c r="Q52" s="51"/>
      <c r="R52" s="51"/>
      <c r="S52" s="51"/>
      <c r="T52" s="51"/>
      <c r="U52" s="51"/>
      <c r="V52" s="51"/>
      <c r="W52" s="51"/>
      <c r="X52" s="51"/>
      <c r="Y52" s="51"/>
      <c r="Z52" s="51"/>
    </row>
    <row r="53" spans="1:26" s="49" customFormat="1" x14ac:dyDescent="0.3">
      <c r="A53" s="676"/>
      <c r="B53" s="110" t="s">
        <v>60</v>
      </c>
      <c r="C53" s="318">
        <f>'Urban_degree of utilization'!$Y$44</f>
        <v>0.12206829268292683</v>
      </c>
      <c r="D53" s="319">
        <f>'Urban_degree of utilization'!$P$44</f>
        <v>0.13600000000000001</v>
      </c>
      <c r="F53" s="51"/>
      <c r="G53" s="51"/>
      <c r="H53" s="51"/>
      <c r="I53" s="51"/>
      <c r="J53" s="51"/>
      <c r="K53" s="51"/>
      <c r="L53" s="51"/>
      <c r="N53" s="51"/>
      <c r="O53" s="51"/>
      <c r="P53" s="51"/>
      <c r="Q53" s="51"/>
      <c r="R53" s="51"/>
      <c r="S53" s="51"/>
      <c r="T53" s="51"/>
      <c r="U53" s="51"/>
      <c r="V53" s="51"/>
      <c r="W53" s="51"/>
      <c r="X53" s="51"/>
      <c r="Y53" s="51"/>
      <c r="Z53" s="51"/>
    </row>
    <row r="54" spans="1:26" s="49" customFormat="1" ht="15.75" customHeight="1" thickBot="1" x14ac:dyDescent="0.35">
      <c r="A54" s="677"/>
      <c r="B54" s="149" t="s">
        <v>134</v>
      </c>
      <c r="C54" s="320">
        <f>'Urban_degree of utilization'!$AF$44</f>
        <v>0.20394569105691054</v>
      </c>
      <c r="D54" s="321">
        <f>'Urban_degree of utilization'!$T$44</f>
        <v>0.14699999999999996</v>
      </c>
      <c r="F54" s="51"/>
      <c r="G54" s="51"/>
      <c r="H54" s="51"/>
      <c r="I54" s="51"/>
      <c r="J54" s="51"/>
      <c r="K54" s="51"/>
      <c r="L54" s="51"/>
      <c r="N54" s="51"/>
      <c r="O54" s="51"/>
      <c r="P54" s="51"/>
      <c r="Q54" s="51"/>
      <c r="R54" s="51"/>
      <c r="S54" s="51"/>
      <c r="T54" s="51"/>
      <c r="U54" s="51"/>
      <c r="V54" s="51"/>
      <c r="W54" s="51"/>
      <c r="X54" s="51"/>
      <c r="Y54" s="51"/>
      <c r="Z54" s="51"/>
    </row>
    <row r="55" spans="1:26" s="49" customFormat="1" x14ac:dyDescent="0.3">
      <c r="A55" s="507"/>
      <c r="B55" s="110"/>
      <c r="C55" s="132"/>
      <c r="F55" s="51"/>
      <c r="G55" s="51"/>
      <c r="H55" s="51"/>
      <c r="I55" s="51"/>
      <c r="J55" s="51"/>
      <c r="K55" s="51"/>
      <c r="L55" s="51"/>
      <c r="N55" s="51"/>
      <c r="O55" s="51"/>
      <c r="P55" s="51"/>
      <c r="Q55" s="51"/>
      <c r="R55" s="51"/>
      <c r="S55" s="51"/>
      <c r="T55" s="51"/>
      <c r="U55" s="51"/>
      <c r="V55" s="51"/>
      <c r="W55" s="51"/>
      <c r="X55" s="51"/>
      <c r="Y55" s="51"/>
      <c r="Z55" s="51"/>
    </row>
    <row r="56" spans="1:26" s="49" customFormat="1" ht="16.2" thickBot="1" x14ac:dyDescent="0.35">
      <c r="A56" s="110"/>
      <c r="B56" s="132"/>
      <c r="D56" s="134"/>
      <c r="F56" s="110"/>
      <c r="G56" s="111"/>
      <c r="H56" s="112"/>
      <c r="I56" s="51"/>
      <c r="J56" s="51"/>
      <c r="K56" s="51"/>
      <c r="L56" s="51"/>
    </row>
    <row r="57" spans="1:26" s="49" customFormat="1" ht="48" customHeight="1" x14ac:dyDescent="0.3">
      <c r="A57" s="143" t="s">
        <v>286</v>
      </c>
      <c r="B57" s="502" t="s">
        <v>107</v>
      </c>
      <c r="C57" s="144" t="s">
        <v>108</v>
      </c>
      <c r="D57" s="134"/>
      <c r="F57" s="110"/>
      <c r="G57" s="111"/>
      <c r="H57" s="112"/>
      <c r="I57" s="51"/>
      <c r="J57" s="51"/>
      <c r="K57" s="51"/>
      <c r="L57" s="51"/>
    </row>
    <row r="58" spans="1:26" s="49" customFormat="1" ht="16.2" thickBot="1" x14ac:dyDescent="0.35">
      <c r="A58" s="142" t="s">
        <v>109</v>
      </c>
      <c r="B58" s="322">
        <f>Population!$E$40</f>
        <v>0.27972455465803647</v>
      </c>
      <c r="C58" s="323">
        <f>Population!$C$40</f>
        <v>0.31873619949753557</v>
      </c>
      <c r="D58" s="134"/>
      <c r="F58" s="110"/>
      <c r="G58" s="111"/>
      <c r="H58" s="112"/>
      <c r="I58" s="51"/>
      <c r="J58" s="51"/>
      <c r="K58" s="51"/>
      <c r="L58" s="51"/>
    </row>
    <row r="59" spans="1:26" s="49" customFormat="1" x14ac:dyDescent="0.3">
      <c r="A59" s="133"/>
      <c r="B59" s="133"/>
      <c r="C59" s="133"/>
      <c r="E59" s="110"/>
      <c r="F59" s="111"/>
      <c r="G59" s="112"/>
      <c r="H59" s="51"/>
      <c r="I59" s="51"/>
      <c r="J59" s="51"/>
      <c r="K59" s="51"/>
    </row>
    <row r="60" spans="1:26" s="49" customFormat="1" ht="16.2" thickBot="1" x14ac:dyDescent="0.35">
      <c r="A60" s="109"/>
      <c r="B60" s="133"/>
      <c r="C60" s="133"/>
      <c r="D60" s="133"/>
      <c r="E60" s="133"/>
      <c r="F60" s="133"/>
      <c r="G60" s="133"/>
      <c r="H60" s="133"/>
      <c r="I60" s="133"/>
      <c r="J60" s="133"/>
      <c r="K60" s="133"/>
      <c r="L60" s="133"/>
      <c r="M60" s="133"/>
      <c r="N60" s="133"/>
      <c r="O60" s="133"/>
      <c r="P60" s="133"/>
      <c r="Q60" s="133"/>
      <c r="R60" s="133"/>
      <c r="S60" s="133"/>
      <c r="U60" s="482"/>
      <c r="V60" s="482"/>
      <c r="W60" s="482"/>
    </row>
    <row r="61" spans="1:26" s="49" customFormat="1" ht="16.2" thickBot="1" x14ac:dyDescent="0.35">
      <c r="A61" s="678" t="s">
        <v>65</v>
      </c>
      <c r="B61" s="679"/>
      <c r="C61" s="508"/>
      <c r="D61" s="508"/>
      <c r="E61" s="508"/>
      <c r="F61" s="396"/>
      <c r="G61" s="396"/>
      <c r="H61" s="397"/>
      <c r="I61" s="396"/>
      <c r="J61" s="396"/>
      <c r="K61" s="396"/>
      <c r="L61" s="396"/>
      <c r="M61" s="397"/>
      <c r="N61" s="397"/>
      <c r="O61" s="398"/>
      <c r="P61" s="398"/>
      <c r="Q61" s="398"/>
      <c r="R61" s="398"/>
      <c r="S61" s="397"/>
      <c r="T61" s="475"/>
      <c r="U61" s="483"/>
      <c r="V61" s="483"/>
      <c r="W61" s="484"/>
    </row>
    <row r="62" spans="1:26" s="49" customFormat="1" ht="108" customHeight="1" x14ac:dyDescent="0.3">
      <c r="A62" s="680" t="s">
        <v>13</v>
      </c>
      <c r="B62" s="669" t="s">
        <v>110</v>
      </c>
      <c r="C62" s="669" t="s">
        <v>111</v>
      </c>
      <c r="D62" s="669" t="s">
        <v>14</v>
      </c>
      <c r="E62" s="657" t="s">
        <v>104</v>
      </c>
      <c r="F62" s="658"/>
      <c r="G62" s="669" t="s">
        <v>178</v>
      </c>
      <c r="H62" s="669"/>
      <c r="I62" s="669" t="s">
        <v>103</v>
      </c>
      <c r="J62" s="650" t="s">
        <v>62</v>
      </c>
      <c r="K62" s="651"/>
      <c r="L62" s="651"/>
      <c r="M62" s="651"/>
      <c r="N62" s="651"/>
      <c r="O62" s="651"/>
      <c r="P62" s="651"/>
      <c r="Q62" s="651"/>
      <c r="R62" s="651"/>
      <c r="S62" s="651"/>
      <c r="T62" s="651"/>
      <c r="U62" s="651"/>
      <c r="V62" s="651"/>
      <c r="W62" s="652"/>
    </row>
    <row r="63" spans="1:26" s="49" customFormat="1" x14ac:dyDescent="0.3">
      <c r="A63" s="668"/>
      <c r="B63" s="656"/>
      <c r="C63" s="656"/>
      <c r="D63" s="656"/>
      <c r="E63" s="659"/>
      <c r="F63" s="660"/>
      <c r="G63" s="656"/>
      <c r="H63" s="656"/>
      <c r="I63" s="656"/>
      <c r="J63" s="501">
        <v>2005</v>
      </c>
      <c r="K63" s="501">
        <v>2006</v>
      </c>
      <c r="L63" s="501">
        <v>2007</v>
      </c>
      <c r="M63" s="501">
        <v>2008</v>
      </c>
      <c r="N63" s="501">
        <v>2009</v>
      </c>
      <c r="O63" s="501">
        <v>2010</v>
      </c>
      <c r="P63" s="501">
        <v>2011</v>
      </c>
      <c r="Q63" s="501">
        <v>2012</v>
      </c>
      <c r="R63" s="501">
        <v>2013</v>
      </c>
      <c r="S63" s="501">
        <v>2014</v>
      </c>
      <c r="T63" s="513">
        <v>2015</v>
      </c>
      <c r="U63" s="513">
        <v>2016</v>
      </c>
      <c r="V63" s="513">
        <v>2017</v>
      </c>
      <c r="W63" s="452">
        <v>2018</v>
      </c>
    </row>
    <row r="64" spans="1:26" s="45" customFormat="1" x14ac:dyDescent="0.3">
      <c r="A64" s="663" t="s">
        <v>109</v>
      </c>
      <c r="B64" s="661">
        <f>B58</f>
        <v>0.27972455465803647</v>
      </c>
      <c r="C64" s="666">
        <f>C58</f>
        <v>0.31873619949753557</v>
      </c>
      <c r="D64" s="153" t="s">
        <v>15</v>
      </c>
      <c r="E64" s="661">
        <f>C50</f>
        <v>0.40749268292682927</v>
      </c>
      <c r="F64" s="661"/>
      <c r="G64" s="670">
        <f>D50</f>
        <v>0.45400000000000001</v>
      </c>
      <c r="H64" s="670"/>
      <c r="I64" s="154">
        <f>B44*A31</f>
        <v>0.3</v>
      </c>
      <c r="J64" s="155">
        <f t="shared" ref="J64:O64" si="2">($B$64*$E64*$I64)*(C27-$A$34)</f>
        <v>36068509.410524599</v>
      </c>
      <c r="K64" s="155">
        <f t="shared" si="2"/>
        <v>36541654.820298493</v>
      </c>
      <c r="L64" s="155">
        <f t="shared" si="2"/>
        <v>37014800.230072409</v>
      </c>
      <c r="M64" s="155">
        <f t="shared" si="2"/>
        <v>37487945.639846317</v>
      </c>
      <c r="N64" s="155">
        <f t="shared" si="2"/>
        <v>37961091.049620219</v>
      </c>
      <c r="O64" s="155">
        <f t="shared" si="2"/>
        <v>38434236.459394127</v>
      </c>
      <c r="P64" s="155">
        <f>($C$64*$G64*$I64)*(I27-$A$34)</f>
        <v>48609578.207034484</v>
      </c>
      <c r="Q64" s="155">
        <f>($C$64*$G64*$I64)*(J27-$A$34)</f>
        <v>49282548.92939572</v>
      </c>
      <c r="R64" s="155">
        <f>($C$64*$G64*$I64)*(K27-$A$34)</f>
        <v>49955519.65175695</v>
      </c>
      <c r="S64" s="155">
        <f>($C$64*$G64*$I64)*(L27-$A$34)</f>
        <v>50628490.374118194</v>
      </c>
      <c r="T64" s="462">
        <f>($C$64*$G64*$I64)*(M27-$A$34)</f>
        <v>51301461.096479438</v>
      </c>
      <c r="U64" s="462">
        <f t="shared" ref="U64:W64" si="3">($C$64*$G64*$I64)*(N27-$A$34)</f>
        <v>51983748.698555745</v>
      </c>
      <c r="V64" s="462">
        <f t="shared" si="3"/>
        <v>52675353.18034713</v>
      </c>
      <c r="W64" s="156">
        <f t="shared" si="3"/>
        <v>53376274.541853592</v>
      </c>
    </row>
    <row r="65" spans="1:23" s="45" customFormat="1" x14ac:dyDescent="0.3">
      <c r="A65" s="663"/>
      <c r="B65" s="661"/>
      <c r="C65" s="666"/>
      <c r="D65" s="153" t="s">
        <v>16</v>
      </c>
      <c r="E65" s="662">
        <f t="shared" ref="E65:E66" si="4">C51</f>
        <v>0.22900000000000001</v>
      </c>
      <c r="F65" s="662"/>
      <c r="G65" s="662">
        <f>D51</f>
        <v>0.22600000000000001</v>
      </c>
      <c r="H65" s="662"/>
      <c r="I65" s="154">
        <f>B46*A31</f>
        <v>0.06</v>
      </c>
      <c r="J65" s="155">
        <f t="shared" ref="J65:O65" si="5">($B$64*$E$65*$I$65)*(C27-$A$34)</f>
        <v>4053907.7147028293</v>
      </c>
      <c r="K65" s="155">
        <f t="shared" si="5"/>
        <v>4107086.7303651436</v>
      </c>
      <c r="L65" s="155">
        <f t="shared" si="5"/>
        <v>4160265.7460274603</v>
      </c>
      <c r="M65" s="155">
        <f t="shared" si="5"/>
        <v>4213444.7616897756</v>
      </c>
      <c r="N65" s="155">
        <f t="shared" si="5"/>
        <v>4266623.7773520919</v>
      </c>
      <c r="O65" s="155">
        <f t="shared" si="5"/>
        <v>4319802.7930144072</v>
      </c>
      <c r="P65" s="155">
        <f>($C$64*$G$65*$I$65)*(I27-$A$34)</f>
        <v>4839543.9095990285</v>
      </c>
      <c r="Q65" s="155">
        <f>($C$64*$G$65*$I$65)*(J27-$A$34)</f>
        <v>4906544.5189618655</v>
      </c>
      <c r="R65" s="155">
        <f>($C$64*$G$65*$I$65)*(K27-$A$34)</f>
        <v>4973545.1283247015</v>
      </c>
      <c r="S65" s="155">
        <f>($C$64*$G$65*$I$65)*(L27-$A$34)</f>
        <v>5040545.7376875393</v>
      </c>
      <c r="T65" s="462">
        <f>($C$64*$G$65*$I$65)*(M27-$A$34)</f>
        <v>5107546.3470503762</v>
      </c>
      <c r="U65" s="462">
        <f t="shared" ref="U65:W65" si="6">($C$64*$G$65*$I$65)*(N27-$A$34)</f>
        <v>5175474.5400324231</v>
      </c>
      <c r="V65" s="462">
        <f t="shared" si="6"/>
        <v>5244330.3166336799</v>
      </c>
      <c r="W65" s="156">
        <f t="shared" si="6"/>
        <v>5314113.6768541476</v>
      </c>
    </row>
    <row r="66" spans="1:23" s="45" customFormat="1" x14ac:dyDescent="0.3">
      <c r="A66" s="663"/>
      <c r="B66" s="661"/>
      <c r="C66" s="666"/>
      <c r="D66" s="153" t="s">
        <v>176</v>
      </c>
      <c r="E66" s="662">
        <f t="shared" si="4"/>
        <v>3.749333333333333E-2</v>
      </c>
      <c r="F66" s="662"/>
      <c r="G66" s="661">
        <f>D52</f>
        <v>3.6999999999999998E-2</v>
      </c>
      <c r="H66" s="661"/>
      <c r="I66" s="154">
        <f>B45*A31</f>
        <v>0.3</v>
      </c>
      <c r="J66" s="155">
        <f t="shared" ref="J66:O66" si="7">($B$64*$E$66*$I$66)*(C27-$A$34)</f>
        <v>3318657.4945398411</v>
      </c>
      <c r="K66" s="155">
        <f t="shared" si="7"/>
        <v>3362191.5242465162</v>
      </c>
      <c r="L66" s="155">
        <f t="shared" si="7"/>
        <v>3405725.5539531927</v>
      </c>
      <c r="M66" s="155">
        <f t="shared" si="7"/>
        <v>3449259.5836598687</v>
      </c>
      <c r="N66" s="155">
        <f t="shared" si="7"/>
        <v>3492793.6133665442</v>
      </c>
      <c r="O66" s="155">
        <f t="shared" si="7"/>
        <v>3536327.6430732203</v>
      </c>
      <c r="P66" s="155">
        <f>($C$64*$G$66*$I$66)*(I27-$A$34)</f>
        <v>3961573.5543177882</v>
      </c>
      <c r="Q66" s="155">
        <f>($C$64*$G$66*$I$66)*(J27-$A$34)</f>
        <v>4016419.1858758628</v>
      </c>
      <c r="R66" s="155">
        <f>($C$64*$G$66*$I$66)*(K27-$A$34)</f>
        <v>4071264.8174339361</v>
      </c>
      <c r="S66" s="155">
        <f>($C$64*$G$66*$I$66)*(L27-$A$34)</f>
        <v>4126110.4489920116</v>
      </c>
      <c r="T66" s="462">
        <f>($C$64*$G$66*$I$66)*(M27-$A$34)</f>
        <v>4180956.0805500858</v>
      </c>
      <c r="U66" s="462">
        <f t="shared" ref="U66:W66" si="8">($C$64*$G$66*$I$66)*(N27-$A$34)</f>
        <v>4236561.017283177</v>
      </c>
      <c r="V66" s="462">
        <f t="shared" si="8"/>
        <v>4292925.2591912858</v>
      </c>
      <c r="W66" s="156">
        <f t="shared" si="8"/>
        <v>4350048.8062744113</v>
      </c>
    </row>
    <row r="67" spans="1:23" s="45" customFormat="1" x14ac:dyDescent="0.3">
      <c r="A67" s="663"/>
      <c r="B67" s="661"/>
      <c r="C67" s="666"/>
      <c r="D67" s="153" t="s">
        <v>177</v>
      </c>
      <c r="E67" s="662">
        <f>C54</f>
        <v>0.20394569105691054</v>
      </c>
      <c r="F67" s="662"/>
      <c r="G67" s="661">
        <f>D54</f>
        <v>0.14699999999999996</v>
      </c>
      <c r="H67" s="661"/>
      <c r="I67" s="154">
        <f>B42*A31</f>
        <v>0.06</v>
      </c>
      <c r="J67" s="155">
        <f t="shared" ref="J67:O67" si="9">($B$64*$E$67*$I$67)*(C27-$A$34)</f>
        <v>3610379.9578865035</v>
      </c>
      <c r="K67" s="155">
        <f t="shared" si="9"/>
        <v>3657740.7923798533</v>
      </c>
      <c r="L67" s="155">
        <f t="shared" si="9"/>
        <v>3705101.6268732045</v>
      </c>
      <c r="M67" s="155">
        <f t="shared" si="9"/>
        <v>3752462.4613665547</v>
      </c>
      <c r="N67" s="155">
        <f t="shared" si="9"/>
        <v>3799823.2958599054</v>
      </c>
      <c r="O67" s="155">
        <f t="shared" si="9"/>
        <v>3847184.1303532557</v>
      </c>
      <c r="P67" s="155">
        <f>($C$64*$G$67*$I$67)*(I27-$A$34)</f>
        <v>3147844.9323498094</v>
      </c>
      <c r="Q67" s="155">
        <f>($C$64*$G$67*$I$67)*(J27-$A$34)</f>
        <v>3191424.9747229819</v>
      </c>
      <c r="R67" s="155">
        <f>($C$64*$G$67*$I$67)*(K27-$A$34)</f>
        <v>3235005.0170961539</v>
      </c>
      <c r="S67" s="155">
        <f>($C$64*$G$67*$I$67)*(L27-$A$34)</f>
        <v>3278585.0594693273</v>
      </c>
      <c r="T67" s="462">
        <f>($C$64*$G$67*$I$67)*(M27-$A$34)</f>
        <v>3322165.1018424998</v>
      </c>
      <c r="U67" s="462">
        <f t="shared" ref="U67:W67" si="10">($C$64*$G$67*$I$67)*(N27-$A$34)</f>
        <v>3366348.4840033888</v>
      </c>
      <c r="V67" s="462">
        <f t="shared" si="10"/>
        <v>3411135.2059519938</v>
      </c>
      <c r="W67" s="156">
        <f t="shared" si="10"/>
        <v>3456525.2676883154</v>
      </c>
    </row>
    <row r="68" spans="1:23" s="49" customFormat="1" ht="108" customHeight="1" x14ac:dyDescent="0.3">
      <c r="A68" s="668" t="s">
        <v>13</v>
      </c>
      <c r="B68" s="656" t="s">
        <v>110</v>
      </c>
      <c r="C68" s="656" t="s">
        <v>111</v>
      </c>
      <c r="D68" s="656" t="s">
        <v>14</v>
      </c>
      <c r="E68" s="656" t="s">
        <v>205</v>
      </c>
      <c r="F68" s="656" t="s">
        <v>206</v>
      </c>
      <c r="G68" s="656" t="s">
        <v>436</v>
      </c>
      <c r="H68" s="656" t="s">
        <v>437</v>
      </c>
      <c r="I68" s="656" t="s">
        <v>103</v>
      </c>
      <c r="J68" s="653" t="s">
        <v>62</v>
      </c>
      <c r="K68" s="654"/>
      <c r="L68" s="654"/>
      <c r="M68" s="654"/>
      <c r="N68" s="654"/>
      <c r="O68" s="654"/>
      <c r="P68" s="654"/>
      <c r="Q68" s="654"/>
      <c r="R68" s="654"/>
      <c r="S68" s="654"/>
      <c r="T68" s="654"/>
      <c r="U68" s="654"/>
      <c r="V68" s="654"/>
      <c r="W68" s="655"/>
    </row>
    <row r="69" spans="1:23" s="49" customFormat="1" x14ac:dyDescent="0.3">
      <c r="A69" s="668"/>
      <c r="B69" s="656"/>
      <c r="C69" s="656"/>
      <c r="D69" s="656"/>
      <c r="E69" s="656"/>
      <c r="F69" s="656"/>
      <c r="G69" s="656"/>
      <c r="H69" s="656"/>
      <c r="I69" s="656"/>
      <c r="J69" s="501">
        <v>2005</v>
      </c>
      <c r="K69" s="501">
        <v>2006</v>
      </c>
      <c r="L69" s="501">
        <v>2007</v>
      </c>
      <c r="M69" s="501">
        <v>2008</v>
      </c>
      <c r="N69" s="501">
        <v>2009</v>
      </c>
      <c r="O69" s="501">
        <v>2010</v>
      </c>
      <c r="P69" s="501">
        <v>2011</v>
      </c>
      <c r="Q69" s="501">
        <v>2012</v>
      </c>
      <c r="R69" s="501">
        <v>2013</v>
      </c>
      <c r="S69" s="501">
        <v>2014</v>
      </c>
      <c r="T69" s="513">
        <v>2015</v>
      </c>
      <c r="U69" s="513">
        <v>2016</v>
      </c>
      <c r="V69" s="513">
        <v>2017</v>
      </c>
      <c r="W69" s="452">
        <v>2018</v>
      </c>
    </row>
    <row r="70" spans="1:23" s="45" customFormat="1" ht="31.2" x14ac:dyDescent="0.3">
      <c r="A70" s="663" t="s">
        <v>109</v>
      </c>
      <c r="B70" s="661">
        <f>B58</f>
        <v>0.27972455465803647</v>
      </c>
      <c r="C70" s="666">
        <f>C58</f>
        <v>0.31873619949753557</v>
      </c>
      <c r="D70" s="153" t="s">
        <v>63</v>
      </c>
      <c r="E70" s="167">
        <f>C53*'STP status'!E41</f>
        <v>2.1010033164014946E-4</v>
      </c>
      <c r="F70" s="490">
        <f>C53*'STP status'!H41</f>
        <v>0</v>
      </c>
      <c r="G70" s="158">
        <f>D53*'STP status'!K41</f>
        <v>5.922149196449987E-2</v>
      </c>
      <c r="H70" s="157">
        <f>D53*'STP status'!N41</f>
        <v>6.6662632375189115E-2</v>
      </c>
      <c r="I70" s="154">
        <f>B41*A31</f>
        <v>0.3</v>
      </c>
      <c r="J70" s="155">
        <f>($B$70*$E$70*$I$70)*(C23-$A$34)</f>
        <v>3232.1184398712771</v>
      </c>
      <c r="K70" s="155">
        <f>($B$70*$E$70*$I$70)*(D23-$A$34)</f>
        <v>3274.5172533699142</v>
      </c>
      <c r="L70" s="155">
        <f>($B$70*$E$70*$I$70)*(E23-$A$34)</f>
        <v>3316.9160668685522</v>
      </c>
      <c r="M70" s="155">
        <f>($B$70*$F$70*$I$70)*(F23-$A$34)</f>
        <v>0</v>
      </c>
      <c r="N70" s="155">
        <f t="shared" ref="N70:O70" si="11">($B$70*$F$70*$I$70)*(G23-$A$34)</f>
        <v>0</v>
      </c>
      <c r="O70" s="155">
        <f t="shared" si="11"/>
        <v>0</v>
      </c>
      <c r="P70" s="155">
        <f>($C$70*$G$70*$I$70)*(I23-$A$34)</f>
        <v>1247614.8145128579</v>
      </c>
      <c r="Q70" s="155">
        <f>($C$70*$G$70*$I$70)*(J23-$A$34)</f>
        <v>1264887.3001817376</v>
      </c>
      <c r="R70" s="155">
        <f>($C$70*$G$70*$I$70)*(K23-$A$34)</f>
        <v>1282159.7858506176</v>
      </c>
      <c r="S70" s="155">
        <f>($C$70*$G$70*$I$70)*(L23-$A$34)</f>
        <v>1299432.2715194973</v>
      </c>
      <c r="T70" s="462">
        <f>($C$70*$G$70*$I$70)*(M23-$A$34)</f>
        <v>1316704.7571883774</v>
      </c>
      <c r="U70" s="462">
        <f>($C$70*$H$70*$I$70)*(N23-$A$34)</f>
        <v>1501859.7546651331</v>
      </c>
      <c r="V70" s="462">
        <f t="shared" ref="V70:W70" si="12">($C$70*$H$70*$I$70)*(O23-$A$34)</f>
        <v>1521840.8634414873</v>
      </c>
      <c r="W70" s="156">
        <f t="shared" si="12"/>
        <v>1542091.145700583</v>
      </c>
    </row>
    <row r="71" spans="1:23" s="45" customFormat="1" ht="31.2" x14ac:dyDescent="0.3">
      <c r="A71" s="663"/>
      <c r="B71" s="661"/>
      <c r="C71" s="666"/>
      <c r="D71" s="153" t="s">
        <v>64</v>
      </c>
      <c r="E71" s="165">
        <f>(C53-E70)*'STP status'!D41</f>
        <v>0</v>
      </c>
      <c r="F71" s="477">
        <f>(C53-F70)*'STP status'!G41</f>
        <v>0</v>
      </c>
      <c r="G71" s="479">
        <f>(D53-G70)*'STP status'!J41</f>
        <v>0</v>
      </c>
      <c r="H71" s="479">
        <f>(D53-H70)*'STP status'!M41</f>
        <v>1.3097967910235825E-2</v>
      </c>
      <c r="I71" s="154">
        <f>B38*A31</f>
        <v>0.48</v>
      </c>
      <c r="J71" s="155">
        <f>($B$70*$E$71*$I$71)*(C23-$A$34)</f>
        <v>0</v>
      </c>
      <c r="K71" s="155">
        <f>($B$70*$E$71*$I$71)*(D23-$A$34)</f>
        <v>0</v>
      </c>
      <c r="L71" s="155">
        <f>($B$70*$E$71*$I$71)*(E23-$A$34)</f>
        <v>0</v>
      </c>
      <c r="M71" s="155">
        <f>($B$70*$F$71*$I$71)*(F23-$A$34)</f>
        <v>0</v>
      </c>
      <c r="N71" s="155">
        <f t="shared" ref="N71:O71" si="13">($B$70*$F$71*$I$71)*(G23-$A$34)</f>
        <v>0</v>
      </c>
      <c r="O71" s="155">
        <f t="shared" si="13"/>
        <v>0</v>
      </c>
      <c r="P71" s="155">
        <f>($C$70*$G$71*$I$71)*(I23-$A$34)</f>
        <v>0</v>
      </c>
      <c r="Q71" s="155">
        <f>($C$70*$G$71*$I$71)*(J23-$A$34)</f>
        <v>0</v>
      </c>
      <c r="R71" s="155">
        <f>($C$70*$G$71*$I$71)*(K23-$A$34)</f>
        <v>0</v>
      </c>
      <c r="S71" s="155">
        <f>($C$70*$G$71*$I$71)*(L23-$A$34)</f>
        <v>0</v>
      </c>
      <c r="T71" s="462">
        <f>($C$70*$G$71*$I$71)*(M23-$A$34)</f>
        <v>0</v>
      </c>
      <c r="U71" s="462">
        <f>($C$70*$H$71*$I$71)*(N23-$A$34)</f>
        <v>472140.03219230665</v>
      </c>
      <c r="V71" s="462">
        <f t="shared" ref="V71:W71" si="14">($C$70*$H$71*$I$71)*(O23-$A$34)</f>
        <v>478421.49842881906</v>
      </c>
      <c r="W71" s="156">
        <f t="shared" si="14"/>
        <v>484787.58480140753</v>
      </c>
    </row>
    <row r="72" spans="1:23" s="45" customFormat="1" ht="31.8" thickBot="1" x14ac:dyDescent="0.35">
      <c r="A72" s="664"/>
      <c r="B72" s="665"/>
      <c r="C72" s="667"/>
      <c r="D72" s="159" t="s">
        <v>105</v>
      </c>
      <c r="E72" s="164">
        <f>(C53-E70)*'STP status'!C41</f>
        <v>0.12185819235128668</v>
      </c>
      <c r="F72" s="478">
        <f>(C53-F70)*'STP status'!F41</f>
        <v>0.12206829268292683</v>
      </c>
      <c r="G72" s="480">
        <f>(D53-G70)*'STP status'!I41</f>
        <v>7.6778508035500126E-2</v>
      </c>
      <c r="H72" s="481">
        <f>(D53-H70)*'STP status'!L41</f>
        <v>5.6239399714575068E-2</v>
      </c>
      <c r="I72" s="160">
        <f>B39*A31</f>
        <v>0.18</v>
      </c>
      <c r="J72" s="161">
        <f>($B$70*$E$72*$I$72)*(C23-$A$34)</f>
        <v>1124777.2170752042</v>
      </c>
      <c r="K72" s="161">
        <f>($B$70*$E$72*$I$72)*(D23-$A$34)</f>
        <v>1139532.00417273</v>
      </c>
      <c r="L72" s="161">
        <f>($B$70*$E$72*$I$72)*(E23-$A$34)</f>
        <v>1154286.791270256</v>
      </c>
      <c r="M72" s="161">
        <f>($B$70*$F$72*$I$72)*(F23-$A$34)</f>
        <v>1171057.1672960024</v>
      </c>
      <c r="N72" s="161">
        <f t="shared" ref="N72:O72" si="15">($B$70*$F$72*$I$72)*(G23-$A$34)</f>
        <v>1185837.3936816272</v>
      </c>
      <c r="O72" s="161">
        <f t="shared" si="15"/>
        <v>1200617.6200672525</v>
      </c>
      <c r="P72" s="161">
        <f>($C$70*$G$72*$I$72)*(I23-$A$34)</f>
        <v>970492.30828604056</v>
      </c>
      <c r="Q72" s="161">
        <f>($C$70*$G$72*$I$72)*(J23-$A$34)</f>
        <v>983928.19754579873</v>
      </c>
      <c r="R72" s="161">
        <f>($C$70*$G$72*$I$72)*(K23-$A$34)</f>
        <v>997364.08680555725</v>
      </c>
      <c r="S72" s="161">
        <f>($C$70*$G$72*$I$72)*(L23-$A$34)</f>
        <v>1010799.9760653155</v>
      </c>
      <c r="T72" s="463">
        <f>($C$70*$G$72*$I$72)*(M23-$A$34)</f>
        <v>1024235.8653250742</v>
      </c>
      <c r="U72" s="463">
        <f>($C$70*$H$72*$I$72)*(N23-$A$34)</f>
        <v>760219.2237096437</v>
      </c>
      <c r="V72" s="463">
        <f t="shared" ref="V72:W72" si="16">($C$70*$H$72*$I$72)*(O23-$A$34)</f>
        <v>770333.36582952819</v>
      </c>
      <c r="W72" s="162">
        <f t="shared" si="16"/>
        <v>780583.7595903913</v>
      </c>
    </row>
    <row r="73" spans="1:23" s="45" customFormat="1" x14ac:dyDescent="0.3">
      <c r="A73" s="131"/>
      <c r="B73" s="47"/>
      <c r="C73" s="47"/>
      <c r="D73" s="47"/>
      <c r="E73" s="324"/>
      <c r="F73" s="48"/>
      <c r="G73" s="48"/>
      <c r="H73" s="476"/>
      <c r="I73" s="48"/>
      <c r="J73" s="48"/>
      <c r="K73" s="48"/>
    </row>
    <row r="74" spans="1:23" s="114" customFormat="1" x14ac:dyDescent="0.3">
      <c r="A74" s="68"/>
      <c r="B74" s="56"/>
      <c r="C74" s="56"/>
      <c r="D74" s="56"/>
      <c r="E74" s="56"/>
      <c r="F74" s="113"/>
      <c r="G74" s="113"/>
      <c r="H74" s="113"/>
      <c r="I74" s="113"/>
      <c r="J74" s="113"/>
      <c r="K74" s="113"/>
    </row>
    <row r="75" spans="1:23" ht="47.25" customHeight="1" x14ac:dyDescent="0.3">
      <c r="A75" s="656" t="s">
        <v>357</v>
      </c>
      <c r="B75" s="656"/>
      <c r="C75" s="392">
        <v>2005</v>
      </c>
      <c r="D75" s="392">
        <v>2006</v>
      </c>
      <c r="E75" s="501">
        <v>2007</v>
      </c>
      <c r="F75" s="501">
        <v>2008</v>
      </c>
      <c r="G75" s="501">
        <v>2009</v>
      </c>
      <c r="H75" s="501">
        <v>2010</v>
      </c>
      <c r="I75" s="501">
        <v>2011</v>
      </c>
      <c r="J75" s="501">
        <v>2012</v>
      </c>
      <c r="K75" s="501">
        <v>2013</v>
      </c>
      <c r="L75" s="501">
        <v>2014</v>
      </c>
      <c r="M75" s="501">
        <v>2015</v>
      </c>
      <c r="N75" s="513">
        <v>2016</v>
      </c>
      <c r="O75" s="513">
        <v>2017</v>
      </c>
      <c r="P75" s="501">
        <v>2018</v>
      </c>
    </row>
    <row r="76" spans="1:23" x14ac:dyDescent="0.3">
      <c r="A76" s="393"/>
      <c r="B76" s="394"/>
      <c r="C76" s="395">
        <f t="shared" ref="C76:L76" si="17">(SUM(J64:J67)+SUM(J70:J72))/10^3</f>
        <v>48179.463913168845</v>
      </c>
      <c r="D76" s="395">
        <f t="shared" si="17"/>
        <v>48811.480388716103</v>
      </c>
      <c r="E76" s="395">
        <f t="shared" si="17"/>
        <v>49443.49686426339</v>
      </c>
      <c r="F76" s="395">
        <f>(SUM(M64:M67)+SUM(M70:M72))/10^3</f>
        <v>50074.169613858518</v>
      </c>
      <c r="G76" s="395">
        <f t="shared" si="17"/>
        <v>50706.169129880393</v>
      </c>
      <c r="H76" s="395">
        <f t="shared" si="17"/>
        <v>51338.168645902268</v>
      </c>
      <c r="I76" s="395">
        <f t="shared" si="17"/>
        <v>62776.647726100004</v>
      </c>
      <c r="J76" s="395">
        <f t="shared" si="17"/>
        <v>63645.753106683966</v>
      </c>
      <c r="K76" s="395">
        <f t="shared" si="17"/>
        <v>64514.85848726792</v>
      </c>
      <c r="L76" s="395">
        <f t="shared" si="17"/>
        <v>65383.96386785189</v>
      </c>
      <c r="M76" s="395">
        <f>(SUM(T64:T67)+SUM(T70:T72))/10^3</f>
        <v>66253.069248435859</v>
      </c>
      <c r="N76" s="395">
        <f t="shared" ref="N76:P76" si="18">(SUM(U64:U67)+SUM(U70:U72))/10^3</f>
        <v>67496.351750441812</v>
      </c>
      <c r="O76" s="395">
        <f t="shared" si="18"/>
        <v>68394.33968982393</v>
      </c>
      <c r="P76" s="395">
        <f t="shared" si="18"/>
        <v>69304.424782762857</v>
      </c>
    </row>
    <row r="77" spans="1:23" x14ac:dyDescent="0.3">
      <c r="A77" s="68"/>
      <c r="B77" s="69"/>
      <c r="C77" s="410"/>
      <c r="D77" s="69"/>
      <c r="E77" s="120"/>
      <c r="F77" s="121"/>
      <c r="G77" s="121"/>
      <c r="H77" s="121"/>
      <c r="I77" s="121"/>
      <c r="J77" s="121"/>
    </row>
    <row r="78" spans="1:23" ht="47.25" customHeight="1" x14ac:dyDescent="0.3">
      <c r="A78" s="656" t="s">
        <v>112</v>
      </c>
      <c r="B78" s="656"/>
      <c r="C78" s="392">
        <v>2005</v>
      </c>
      <c r="D78" s="392">
        <v>2006</v>
      </c>
      <c r="E78" s="501">
        <v>2007</v>
      </c>
      <c r="F78" s="501">
        <v>2008</v>
      </c>
      <c r="G78" s="501">
        <v>2009</v>
      </c>
      <c r="H78" s="501">
        <v>2010</v>
      </c>
      <c r="I78" s="501">
        <v>2011</v>
      </c>
      <c r="J78" s="501">
        <v>2012</v>
      </c>
      <c r="K78" s="501">
        <v>2013</v>
      </c>
      <c r="L78" s="501">
        <v>2014</v>
      </c>
      <c r="M78" s="501">
        <v>2015</v>
      </c>
      <c r="N78" s="513">
        <v>2016</v>
      </c>
      <c r="O78" s="513">
        <v>2017</v>
      </c>
      <c r="P78" s="513">
        <v>2018</v>
      </c>
      <c r="Q78" s="485"/>
    </row>
    <row r="79" spans="1:23" x14ac:dyDescent="0.3">
      <c r="A79" s="393"/>
      <c r="B79" s="394"/>
      <c r="C79" s="395">
        <f t="shared" ref="C79:P79" si="19">C76*21</f>
        <v>1011768.7421765458</v>
      </c>
      <c r="D79" s="395">
        <f t="shared" si="19"/>
        <v>1025041.0881630381</v>
      </c>
      <c r="E79" s="395">
        <f t="shared" si="19"/>
        <v>1038313.4341495312</v>
      </c>
      <c r="F79" s="395">
        <f>F76*21</f>
        <v>1051557.5618910289</v>
      </c>
      <c r="G79" s="395">
        <f t="shared" si="19"/>
        <v>1064829.5517274882</v>
      </c>
      <c r="H79" s="395">
        <f t="shared" si="19"/>
        <v>1078101.5415639477</v>
      </c>
      <c r="I79" s="395">
        <f t="shared" si="19"/>
        <v>1318309.6022481001</v>
      </c>
      <c r="J79" s="395">
        <f t="shared" si="19"/>
        <v>1336560.8152403634</v>
      </c>
      <c r="K79" s="395">
        <f t="shared" si="19"/>
        <v>1354812.0282326264</v>
      </c>
      <c r="L79" s="395">
        <f t="shared" si="19"/>
        <v>1373063.2412248896</v>
      </c>
      <c r="M79" s="395">
        <f>M76*21</f>
        <v>1391314.4542171531</v>
      </c>
      <c r="N79" s="395">
        <f t="shared" si="19"/>
        <v>1417423.3867592781</v>
      </c>
      <c r="O79" s="395">
        <f t="shared" si="19"/>
        <v>1436281.1334863026</v>
      </c>
      <c r="P79" s="395">
        <f t="shared" si="19"/>
        <v>1455392.92043802</v>
      </c>
    </row>
    <row r="80" spans="1:23" x14ac:dyDescent="0.3">
      <c r="F80" s="123"/>
    </row>
    <row r="81" spans="2:6" x14ac:dyDescent="0.3">
      <c r="B81" s="57"/>
      <c r="C81" s="367"/>
      <c r="D81" s="57"/>
      <c r="E81" s="57"/>
    </row>
    <row r="82" spans="2:6" x14ac:dyDescent="0.3">
      <c r="B82" s="57"/>
      <c r="C82" s="124"/>
      <c r="D82" s="124"/>
      <c r="E82" s="124"/>
      <c r="F82" s="123"/>
    </row>
    <row r="83" spans="2:6" x14ac:dyDescent="0.3">
      <c r="B83" s="57"/>
      <c r="C83" s="124"/>
      <c r="D83" s="124"/>
      <c r="E83" s="124"/>
    </row>
  </sheetData>
  <mergeCells count="38">
    <mergeCell ref="A33:B33"/>
    <mergeCell ref="A48:D48"/>
    <mergeCell ref="A50:A54"/>
    <mergeCell ref="A61:B61"/>
    <mergeCell ref="A62:A63"/>
    <mergeCell ref="B62:B63"/>
    <mergeCell ref="C62:C63"/>
    <mergeCell ref="D62:D63"/>
    <mergeCell ref="E62:F63"/>
    <mergeCell ref="G62:H63"/>
    <mergeCell ref="I62:I63"/>
    <mergeCell ref="J62:W62"/>
    <mergeCell ref="A64:A67"/>
    <mergeCell ref="B64:B67"/>
    <mergeCell ref="C64:C67"/>
    <mergeCell ref="E64:F64"/>
    <mergeCell ref="G64:H64"/>
    <mergeCell ref="E65:F65"/>
    <mergeCell ref="G65:H65"/>
    <mergeCell ref="E66:F66"/>
    <mergeCell ref="G66:H66"/>
    <mergeCell ref="E67:F67"/>
    <mergeCell ref="G67:H67"/>
    <mergeCell ref="I68:I69"/>
    <mergeCell ref="J68:W68"/>
    <mergeCell ref="A70:A72"/>
    <mergeCell ref="B70:B72"/>
    <mergeCell ref="C70:C72"/>
    <mergeCell ref="A68:A69"/>
    <mergeCell ref="B68:B69"/>
    <mergeCell ref="C68:C69"/>
    <mergeCell ref="D68:D69"/>
    <mergeCell ref="E68:E69"/>
    <mergeCell ref="A75:B75"/>
    <mergeCell ref="A78:B78"/>
    <mergeCell ref="F68:F69"/>
    <mergeCell ref="G68:G69"/>
    <mergeCell ref="H68:H69"/>
  </mergeCells>
  <pageMargins left="0.25" right="0.25" top="0.75" bottom="0.75" header="0.3" footer="0.3"/>
  <pageSetup paperSize="9" scale="35" fitToHeight="0" orientation="landscape" horizontalDpi="4294967293" verticalDpi="4294967293"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codeName="Sheet71">
    <tabColor rgb="FFFFC000"/>
    <pageSetUpPr fitToPage="1"/>
  </sheetPr>
  <dimension ref="A1:X48"/>
  <sheetViews>
    <sheetView zoomScale="85" zoomScaleNormal="85" zoomScalePageLayoutView="80" workbookViewId="0">
      <selection activeCell="Q16" sqref="Q16"/>
    </sheetView>
  </sheetViews>
  <sheetFormatPr defaultColWidth="8.6640625" defaultRowHeight="15.6" x14ac:dyDescent="0.3"/>
  <cols>
    <col min="1" max="1" width="45.44140625" style="353" customWidth="1"/>
    <col min="2" max="4" width="19.6640625" style="122" customWidth="1"/>
    <col min="5" max="5" width="25.6640625" style="57" customWidth="1"/>
    <col min="6" max="6" width="24.33203125" style="57" customWidth="1"/>
    <col min="7" max="7" width="23" style="57" customWidth="1"/>
    <col min="8" max="8" width="22.33203125" style="57" customWidth="1"/>
    <col min="9" max="9" width="21.6640625" style="57" customWidth="1"/>
    <col min="10" max="10" width="21.33203125" style="57" customWidth="1"/>
    <col min="11" max="11" width="21.44140625" style="57" customWidth="1"/>
    <col min="12" max="12" width="20.6640625" style="57" customWidth="1"/>
    <col min="13" max="13" width="21.6640625" style="57" customWidth="1"/>
    <col min="14" max="14" width="21.109375" style="57" customWidth="1"/>
    <col min="15" max="16" width="19.44140625" style="57" customWidth="1"/>
    <col min="17" max="191" width="8.6640625" style="57"/>
    <col min="192" max="192" width="43.44140625" style="57" customWidth="1"/>
    <col min="193" max="199" width="18.6640625" style="57" customWidth="1"/>
    <col min="200" max="200" width="15.44140625" style="57" customWidth="1"/>
    <col min="201" max="201" width="12.33203125" style="57" customWidth="1"/>
    <col min="202" max="202" width="14.33203125" style="57" customWidth="1"/>
    <col min="203" max="203" width="12.33203125" style="57" customWidth="1"/>
    <col min="204" max="204" width="12.6640625" style="57" customWidth="1"/>
    <col min="205" max="206" width="12.44140625" style="57" customWidth="1"/>
    <col min="207" max="207" width="12.33203125" style="57" customWidth="1"/>
    <col min="208" max="213" width="11.44140625" style="57" bestFit="1" customWidth="1"/>
    <col min="214" max="214" width="13.6640625" style="57" bestFit="1" customWidth="1"/>
    <col min="215" max="219" width="11.44140625" style="57" bestFit="1" customWidth="1"/>
    <col min="220" max="220" width="11.6640625" style="57" customWidth="1"/>
    <col min="221" max="221" width="13.44140625" style="57" bestFit="1" customWidth="1"/>
    <col min="222" max="223" width="11.44140625" style="57" bestFit="1" customWidth="1"/>
    <col min="224" max="224" width="13.6640625" style="57" bestFit="1" customWidth="1"/>
    <col min="225" max="230" width="11.44140625" style="57" bestFit="1" customWidth="1"/>
    <col min="231" max="233" width="11.33203125" style="57" bestFit="1" customWidth="1"/>
    <col min="234" max="234" width="13.6640625" style="57" bestFit="1" customWidth="1"/>
    <col min="235" max="239" width="11.33203125" style="57" bestFit="1" customWidth="1"/>
    <col min="240" max="240" width="13.44140625" style="57" customWidth="1"/>
    <col min="241" max="241" width="11.33203125" style="57" bestFit="1" customWidth="1"/>
    <col min="242" max="242" width="15.33203125" style="57" customWidth="1"/>
    <col min="243" max="243" width="13.33203125" style="57" customWidth="1"/>
    <col min="244" max="244" width="15.6640625" style="57" customWidth="1"/>
    <col min="245" max="245" width="14.6640625" style="57" customWidth="1"/>
    <col min="246" max="246" width="19.33203125" style="57" customWidth="1"/>
    <col min="247" max="247" width="14" style="57" customWidth="1"/>
    <col min="248" max="248" width="15.6640625" style="57" customWidth="1"/>
    <col min="249" max="249" width="17" style="57" customWidth="1"/>
    <col min="250" max="250" width="16.33203125" style="57" customWidth="1"/>
    <col min="251" max="251" width="17.33203125" style="57" customWidth="1"/>
    <col min="252" max="253" width="8.6640625" style="57"/>
    <col min="254" max="254" width="13.6640625" style="57" bestFit="1" customWidth="1"/>
    <col min="255" max="16384" width="8.6640625" style="57"/>
  </cols>
  <sheetData>
    <row r="1" spans="1:24" x14ac:dyDescent="0.3">
      <c r="A1" s="325"/>
      <c r="B1" s="56"/>
      <c r="C1" s="56"/>
      <c r="D1" s="56"/>
      <c r="E1" s="55"/>
      <c r="F1" s="55"/>
      <c r="G1" s="55"/>
      <c r="H1" s="326"/>
      <c r="I1" s="327"/>
      <c r="J1" s="55"/>
    </row>
    <row r="2" spans="1:24" s="63" customFormat="1" x14ac:dyDescent="0.3">
      <c r="A2" s="297" t="s">
        <v>44</v>
      </c>
      <c r="B2" s="59" t="s">
        <v>170</v>
      </c>
      <c r="C2" s="60">
        <v>2005</v>
      </c>
      <c r="D2" s="60">
        <v>2006</v>
      </c>
      <c r="E2" s="60">
        <v>2007</v>
      </c>
      <c r="F2" s="60">
        <v>2008</v>
      </c>
      <c r="G2" s="60">
        <v>2009</v>
      </c>
      <c r="H2" s="60">
        <v>2010</v>
      </c>
      <c r="I2" s="60">
        <v>2011</v>
      </c>
      <c r="J2" s="60">
        <v>2012</v>
      </c>
      <c r="K2" s="60">
        <v>2013</v>
      </c>
      <c r="L2" s="60">
        <v>2014</v>
      </c>
      <c r="M2" s="60">
        <v>2015</v>
      </c>
      <c r="N2" s="60">
        <v>2016</v>
      </c>
      <c r="O2" s="60">
        <v>2017</v>
      </c>
      <c r="P2" s="61">
        <v>2018</v>
      </c>
    </row>
    <row r="3" spans="1:24" s="66" customFormat="1" x14ac:dyDescent="0.3">
      <c r="A3" s="328"/>
      <c r="B3" s="65"/>
      <c r="C3" s="329">
        <f>'Urban population'!G39</f>
        <v>25093551.400000006</v>
      </c>
      <c r="D3" s="329">
        <f>'Urban population'!H39</f>
        <v>25760126.500000007</v>
      </c>
      <c r="E3" s="329">
        <f>'Urban population'!I39</f>
        <v>26426701.600000009</v>
      </c>
      <c r="F3" s="329">
        <f>'Urban population'!J39</f>
        <v>27093276.70000001</v>
      </c>
      <c r="G3" s="329">
        <f>'Urban population'!K39</f>
        <v>27759851.800000012</v>
      </c>
      <c r="H3" s="329">
        <f>'Urban population'!L39</f>
        <v>28426426.900000013</v>
      </c>
      <c r="I3" s="329">
        <f>'Urban population'!M39</f>
        <v>29093002</v>
      </c>
      <c r="J3" s="329">
        <f>'Urban population'!N39</f>
        <v>29957694.27626026</v>
      </c>
      <c r="K3" s="329">
        <f>'Urban population'!O39</f>
        <v>30822386.552520521</v>
      </c>
      <c r="L3" s="329">
        <f>'Urban population'!P39</f>
        <v>31687078.828780781</v>
      </c>
      <c r="M3" s="329">
        <f>'Urban population'!Q39</f>
        <v>32551771.105041042</v>
      </c>
      <c r="N3" s="329">
        <f>'Urban population'!R39</f>
        <v>33416463.381301302</v>
      </c>
      <c r="O3" s="329">
        <f>'Urban population'!S39</f>
        <v>34281155.657561563</v>
      </c>
      <c r="P3" s="330">
        <f>'Urban population'!T39</f>
        <v>35145847.93382182</v>
      </c>
    </row>
    <row r="4" spans="1:24" s="66" customFormat="1" x14ac:dyDescent="0.3">
      <c r="A4" s="331"/>
      <c r="B4" s="69"/>
      <c r="D4" s="69"/>
      <c r="E4" s="67"/>
      <c r="F4" s="67"/>
      <c r="G4" s="67"/>
      <c r="H4" s="67"/>
      <c r="I4" s="67"/>
      <c r="J4" s="332"/>
      <c r="N4" s="380"/>
    </row>
    <row r="5" spans="1:24" s="66" customFormat="1" x14ac:dyDescent="0.3">
      <c r="A5" s="331"/>
      <c r="B5" s="69"/>
      <c r="C5" s="69"/>
      <c r="D5" s="69"/>
      <c r="E5" s="70"/>
      <c r="F5" s="70"/>
      <c r="G5" s="70"/>
      <c r="H5" s="70"/>
      <c r="I5" s="333"/>
      <c r="J5" s="70"/>
      <c r="N5" s="380"/>
    </row>
    <row r="6" spans="1:24" s="66" customFormat="1" x14ac:dyDescent="0.3">
      <c r="A6" s="297" t="s">
        <v>45</v>
      </c>
      <c r="B6" s="59" t="s">
        <v>46</v>
      </c>
      <c r="C6" s="60">
        <v>2005</v>
      </c>
      <c r="D6" s="60">
        <v>2006</v>
      </c>
      <c r="E6" s="60">
        <v>2007</v>
      </c>
      <c r="F6" s="60">
        <v>2008</v>
      </c>
      <c r="G6" s="60">
        <v>2009</v>
      </c>
      <c r="H6" s="60">
        <v>2010</v>
      </c>
      <c r="I6" s="60">
        <v>2011</v>
      </c>
      <c r="J6" s="60">
        <v>2012</v>
      </c>
      <c r="K6" s="60">
        <v>2013</v>
      </c>
      <c r="L6" s="60">
        <v>2014</v>
      </c>
      <c r="M6" s="60">
        <v>2015</v>
      </c>
      <c r="N6" s="60">
        <v>2016</v>
      </c>
      <c r="O6" s="60">
        <v>2017</v>
      </c>
      <c r="P6" s="61">
        <v>2018</v>
      </c>
    </row>
    <row r="7" spans="1:24" s="66" customFormat="1" x14ac:dyDescent="0.3">
      <c r="A7" s="328"/>
      <c r="B7" s="65"/>
      <c r="C7" s="313">
        <f>'Protein intake'!$B$43/1000*365</f>
        <v>20.111499999999999</v>
      </c>
      <c r="D7" s="313">
        <f>'Protein intake'!$B$43/1000*365</f>
        <v>20.111499999999999</v>
      </c>
      <c r="E7" s="313">
        <f>'Protein intake'!$B$43/1000*365</f>
        <v>20.111499999999999</v>
      </c>
      <c r="F7" s="313">
        <f>'Protein intake'!$B$43/1000*365</f>
        <v>20.111499999999999</v>
      </c>
      <c r="G7" s="313">
        <f>'Protein intake'!$F$43/1000*365</f>
        <v>19.071249999999999</v>
      </c>
      <c r="H7" s="313">
        <f>'Protein intake'!$F$43/1000*365</f>
        <v>19.071249999999999</v>
      </c>
      <c r="I7" s="313">
        <f>'Protein intake'!$L$43/1000*365</f>
        <v>20.385249999999999</v>
      </c>
      <c r="J7" s="313">
        <f>'Protein intake'!$L$43/1000*365</f>
        <v>20.385249999999999</v>
      </c>
      <c r="K7" s="313">
        <f>'Protein intake'!$L$43/1000*365</f>
        <v>20.385249999999999</v>
      </c>
      <c r="L7" s="313">
        <f>'Protein intake'!$L$43/1000*365</f>
        <v>20.385249999999999</v>
      </c>
      <c r="M7" s="313">
        <f>'Protein intake'!$L$43/1000*365</f>
        <v>20.385249999999999</v>
      </c>
      <c r="N7" s="313">
        <f>'Protein intake'!$L$43/1000*365</f>
        <v>20.385249999999999</v>
      </c>
      <c r="O7" s="313">
        <f>'Protein intake'!$L$43/1000*365</f>
        <v>20.385249999999999</v>
      </c>
      <c r="P7" s="314">
        <f>'Protein intake'!$L$43/1000*365</f>
        <v>20.385249999999999</v>
      </c>
    </row>
    <row r="8" spans="1:24" s="66" customFormat="1" x14ac:dyDescent="0.3">
      <c r="A8" s="331"/>
      <c r="B8" s="69"/>
      <c r="C8" s="335"/>
      <c r="D8" s="69"/>
      <c r="E8" s="75"/>
      <c r="F8" s="75"/>
      <c r="G8" s="75"/>
      <c r="H8" s="75"/>
      <c r="I8" s="75"/>
      <c r="J8" s="75"/>
      <c r="N8" s="380"/>
    </row>
    <row r="9" spans="1:24" s="66" customFormat="1" x14ac:dyDescent="0.3">
      <c r="A9" s="331"/>
      <c r="B9" s="76"/>
      <c r="C9" s="76"/>
      <c r="D9" s="76"/>
      <c r="E9" s="70"/>
      <c r="F9" s="70"/>
      <c r="G9" s="70"/>
      <c r="H9" s="70"/>
      <c r="I9" s="70"/>
      <c r="J9" s="70"/>
      <c r="N9" s="380"/>
    </row>
    <row r="10" spans="1:24" s="63" customFormat="1" ht="30" customHeight="1" x14ac:dyDescent="0.3">
      <c r="A10" s="297" t="s">
        <v>335</v>
      </c>
      <c r="B10" s="59"/>
      <c r="C10" s="60">
        <v>2005</v>
      </c>
      <c r="D10" s="60">
        <v>2006</v>
      </c>
      <c r="E10" s="60">
        <v>2007</v>
      </c>
      <c r="F10" s="60">
        <v>2008</v>
      </c>
      <c r="G10" s="60">
        <v>2009</v>
      </c>
      <c r="H10" s="60">
        <v>2010</v>
      </c>
      <c r="I10" s="60">
        <v>2011</v>
      </c>
      <c r="J10" s="60">
        <v>2012</v>
      </c>
      <c r="K10" s="60">
        <v>2013</v>
      </c>
      <c r="L10" s="60">
        <v>2014</v>
      </c>
      <c r="M10" s="60">
        <v>2015</v>
      </c>
      <c r="N10" s="60">
        <v>2016</v>
      </c>
      <c r="O10" s="60">
        <v>2017</v>
      </c>
      <c r="P10" s="61">
        <v>2018</v>
      </c>
      <c r="Q10" s="66"/>
      <c r="R10" s="66"/>
      <c r="S10" s="66"/>
      <c r="T10" s="66"/>
      <c r="U10" s="66"/>
      <c r="V10" s="66"/>
      <c r="W10" s="66"/>
      <c r="X10" s="66"/>
    </row>
    <row r="11" spans="1:24" ht="15.75" customHeight="1" x14ac:dyDescent="0.3">
      <c r="A11" s="336"/>
      <c r="B11" s="78"/>
      <c r="C11" s="41">
        <v>0.16</v>
      </c>
      <c r="D11" s="41">
        <v>0.16</v>
      </c>
      <c r="E11" s="42">
        <v>0.16</v>
      </c>
      <c r="F11" s="42">
        <v>0.16</v>
      </c>
      <c r="G11" s="42">
        <v>0.16</v>
      </c>
      <c r="H11" s="42">
        <v>0.16</v>
      </c>
      <c r="I11" s="42">
        <v>0.16</v>
      </c>
      <c r="J11" s="42">
        <v>0.16</v>
      </c>
      <c r="K11" s="43">
        <v>0.16</v>
      </c>
      <c r="L11" s="43">
        <v>0.16</v>
      </c>
      <c r="M11" s="43">
        <v>0.16</v>
      </c>
      <c r="N11" s="43">
        <v>0.16</v>
      </c>
      <c r="O11" s="43">
        <v>0.16</v>
      </c>
      <c r="P11" s="44">
        <v>0.16</v>
      </c>
      <c r="Q11" s="66"/>
      <c r="R11" s="66"/>
      <c r="S11" s="66"/>
      <c r="T11" s="66"/>
      <c r="U11" s="66"/>
      <c r="V11" s="66"/>
      <c r="W11" s="66"/>
      <c r="X11" s="66"/>
    </row>
    <row r="12" spans="1:24" ht="15.75" customHeight="1" x14ac:dyDescent="0.3">
      <c r="A12" s="338"/>
      <c r="B12" s="76"/>
      <c r="C12" s="76"/>
      <c r="D12" s="76"/>
      <c r="E12" s="75"/>
      <c r="F12" s="75"/>
      <c r="G12" s="75"/>
      <c r="H12" s="75"/>
      <c r="I12" s="75"/>
      <c r="J12" s="75"/>
      <c r="N12" s="380"/>
      <c r="O12" s="66"/>
      <c r="P12" s="66"/>
      <c r="Q12" s="66"/>
      <c r="R12" s="66"/>
      <c r="S12" s="66"/>
      <c r="T12" s="66"/>
      <c r="U12" s="66"/>
      <c r="V12" s="66"/>
      <c r="W12" s="66"/>
      <c r="X12" s="66"/>
    </row>
    <row r="13" spans="1:24" x14ac:dyDescent="0.3">
      <c r="A13" s="338"/>
      <c r="B13" s="76"/>
      <c r="C13" s="76"/>
      <c r="D13" s="76"/>
      <c r="E13" s="75"/>
      <c r="F13" s="81"/>
      <c r="G13" s="81"/>
      <c r="H13" s="81"/>
      <c r="I13" s="81"/>
      <c r="J13" s="81"/>
      <c r="N13" s="380"/>
      <c r="O13" s="66"/>
      <c r="P13" s="66"/>
      <c r="Q13" s="66"/>
      <c r="R13" s="66"/>
      <c r="S13" s="66"/>
      <c r="T13" s="66"/>
      <c r="U13" s="66"/>
      <c r="V13" s="66"/>
      <c r="W13" s="66"/>
      <c r="X13" s="66"/>
    </row>
    <row r="14" spans="1:24" ht="33.6" x14ac:dyDescent="0.3">
      <c r="A14" s="297" t="s">
        <v>336</v>
      </c>
      <c r="B14" s="59"/>
      <c r="C14" s="60">
        <v>2005</v>
      </c>
      <c r="D14" s="60">
        <v>2006</v>
      </c>
      <c r="E14" s="60">
        <v>2007</v>
      </c>
      <c r="F14" s="60">
        <v>2008</v>
      </c>
      <c r="G14" s="60">
        <v>2009</v>
      </c>
      <c r="H14" s="60">
        <v>2010</v>
      </c>
      <c r="I14" s="60">
        <v>2011</v>
      </c>
      <c r="J14" s="60">
        <v>2012</v>
      </c>
      <c r="K14" s="60">
        <v>2013</v>
      </c>
      <c r="L14" s="60">
        <v>2014</v>
      </c>
      <c r="M14" s="60">
        <v>2015</v>
      </c>
      <c r="N14" s="60">
        <v>2016</v>
      </c>
      <c r="O14" s="60">
        <v>2017</v>
      </c>
      <c r="P14" s="61">
        <v>2018</v>
      </c>
      <c r="Q14" s="66"/>
      <c r="R14" s="66"/>
      <c r="S14" s="66"/>
      <c r="T14" s="66"/>
      <c r="U14" s="66"/>
      <c r="V14" s="66"/>
      <c r="W14" s="66"/>
      <c r="X14" s="66"/>
    </row>
    <row r="15" spans="1:24" ht="15.75" customHeight="1" x14ac:dyDescent="0.3">
      <c r="A15" s="336"/>
      <c r="B15" s="78"/>
      <c r="C15" s="74">
        <v>1.4</v>
      </c>
      <c r="D15" s="74">
        <v>1.4</v>
      </c>
      <c r="E15" s="74">
        <v>1.4</v>
      </c>
      <c r="F15" s="74">
        <v>1.4</v>
      </c>
      <c r="G15" s="74">
        <v>1.4</v>
      </c>
      <c r="H15" s="74">
        <v>1.4</v>
      </c>
      <c r="I15" s="74">
        <v>1.4</v>
      </c>
      <c r="J15" s="74">
        <v>1.4</v>
      </c>
      <c r="K15" s="145">
        <v>1.4</v>
      </c>
      <c r="L15" s="145">
        <v>1.4</v>
      </c>
      <c r="M15" s="145">
        <v>1.4</v>
      </c>
      <c r="N15" s="145">
        <v>1.4</v>
      </c>
      <c r="O15" s="145">
        <v>1.4</v>
      </c>
      <c r="P15" s="146">
        <v>1.4</v>
      </c>
      <c r="Q15" s="66"/>
      <c r="R15" s="66"/>
      <c r="S15" s="66"/>
      <c r="T15" s="66"/>
      <c r="U15" s="66"/>
      <c r="V15" s="66"/>
      <c r="W15" s="66"/>
      <c r="X15" s="66"/>
    </row>
    <row r="16" spans="1:24" ht="15.75" customHeight="1" x14ac:dyDescent="0.3">
      <c r="A16" s="338"/>
      <c r="B16" s="76"/>
      <c r="C16" s="76"/>
      <c r="D16" s="76"/>
      <c r="E16" s="75"/>
      <c r="F16" s="75"/>
      <c r="G16" s="75"/>
      <c r="H16" s="75"/>
      <c r="I16" s="75"/>
      <c r="J16" s="75"/>
      <c r="N16" s="380"/>
      <c r="O16" s="66"/>
      <c r="P16" s="66"/>
      <c r="Q16" s="66"/>
      <c r="R16" s="66"/>
      <c r="S16" s="66"/>
      <c r="T16" s="66"/>
      <c r="U16" s="66"/>
      <c r="V16" s="66"/>
      <c r="W16" s="66"/>
      <c r="X16" s="66"/>
    </row>
    <row r="17" spans="1:16" x14ac:dyDescent="0.3">
      <c r="A17" s="338"/>
      <c r="B17" s="76"/>
      <c r="C17" s="76"/>
      <c r="D17" s="76"/>
      <c r="E17" s="82"/>
      <c r="F17" s="82"/>
      <c r="G17" s="82"/>
      <c r="H17" s="82"/>
      <c r="I17" s="82"/>
      <c r="J17" s="82"/>
      <c r="N17" s="55"/>
    </row>
    <row r="18" spans="1:16" s="63" customFormat="1" ht="51.6" x14ac:dyDescent="0.3">
      <c r="A18" s="297" t="s">
        <v>337</v>
      </c>
      <c r="B18" s="59"/>
      <c r="C18" s="60">
        <v>2005</v>
      </c>
      <c r="D18" s="60">
        <v>2006</v>
      </c>
      <c r="E18" s="60">
        <v>2007</v>
      </c>
      <c r="F18" s="60">
        <v>2008</v>
      </c>
      <c r="G18" s="60">
        <v>2009</v>
      </c>
      <c r="H18" s="60">
        <v>2010</v>
      </c>
      <c r="I18" s="60">
        <v>2011</v>
      </c>
      <c r="J18" s="60">
        <v>2012</v>
      </c>
      <c r="K18" s="60">
        <v>2013</v>
      </c>
      <c r="L18" s="60">
        <v>2014</v>
      </c>
      <c r="M18" s="60">
        <v>2015</v>
      </c>
      <c r="N18" s="60">
        <v>2016</v>
      </c>
      <c r="O18" s="60">
        <v>2017</v>
      </c>
      <c r="P18" s="61">
        <v>2018</v>
      </c>
    </row>
    <row r="19" spans="1:16" x14ac:dyDescent="0.3">
      <c r="A19" s="336"/>
      <c r="B19" s="78"/>
      <c r="C19" s="41">
        <v>1.25</v>
      </c>
      <c r="D19" s="41">
        <v>1.25</v>
      </c>
      <c r="E19" s="42">
        <v>1.25</v>
      </c>
      <c r="F19" s="42">
        <v>1.25</v>
      </c>
      <c r="G19" s="42">
        <v>1.25</v>
      </c>
      <c r="H19" s="42">
        <v>1.25</v>
      </c>
      <c r="I19" s="42">
        <v>1.25</v>
      </c>
      <c r="J19" s="42">
        <v>1.25</v>
      </c>
      <c r="K19" s="43">
        <v>1.25</v>
      </c>
      <c r="L19" s="43">
        <v>1.25</v>
      </c>
      <c r="M19" s="43">
        <v>1.25</v>
      </c>
      <c r="N19" s="43">
        <v>1.25</v>
      </c>
      <c r="O19" s="43">
        <v>1.25</v>
      </c>
      <c r="P19" s="44">
        <v>1.25</v>
      </c>
    </row>
    <row r="20" spans="1:16" x14ac:dyDescent="0.3">
      <c r="A20" s="338"/>
      <c r="B20" s="76"/>
      <c r="C20" s="76"/>
      <c r="D20" s="76"/>
      <c r="E20" s="75"/>
      <c r="F20" s="75"/>
      <c r="G20" s="75"/>
      <c r="H20" s="75"/>
      <c r="I20" s="75"/>
      <c r="J20" s="75"/>
      <c r="N20" s="55"/>
    </row>
    <row r="21" spans="1:16" x14ac:dyDescent="0.3">
      <c r="A21" s="338"/>
      <c r="B21" s="76"/>
      <c r="C21" s="76"/>
      <c r="D21" s="76"/>
      <c r="E21" s="82"/>
      <c r="F21" s="82"/>
      <c r="G21" s="82"/>
      <c r="H21" s="82"/>
      <c r="I21" s="82"/>
      <c r="J21" s="82"/>
      <c r="N21" s="55"/>
    </row>
    <row r="22" spans="1:16" s="49" customFormat="1" ht="15.75" customHeight="1" x14ac:dyDescent="0.3">
      <c r="A22" s="297" t="s">
        <v>338</v>
      </c>
      <c r="B22" s="298"/>
      <c r="C22" s="50"/>
      <c r="D22" s="50"/>
      <c r="E22" s="91"/>
      <c r="F22" s="91"/>
      <c r="G22" s="91"/>
      <c r="H22" s="91"/>
      <c r="I22" s="91"/>
      <c r="J22" s="91"/>
      <c r="N22" s="89"/>
    </row>
    <row r="23" spans="1:16" s="49" customFormat="1" ht="15.75" customHeight="1" x14ac:dyDescent="0.3">
      <c r="A23" s="94">
        <v>0</v>
      </c>
      <c r="B23" s="93" t="s">
        <v>47</v>
      </c>
      <c r="C23" s="50"/>
      <c r="D23" s="50"/>
      <c r="E23" s="51"/>
      <c r="F23" s="48"/>
      <c r="G23" s="48"/>
      <c r="H23" s="48"/>
      <c r="I23" s="48"/>
      <c r="J23" s="48"/>
      <c r="N23" s="89"/>
    </row>
    <row r="24" spans="1:16" s="49" customFormat="1" ht="15.75" customHeight="1" x14ac:dyDescent="0.3">
      <c r="A24" s="339"/>
      <c r="B24" s="50"/>
      <c r="C24" s="50"/>
      <c r="D24" s="50"/>
      <c r="E24" s="51"/>
      <c r="F24" s="48"/>
      <c r="G24" s="48"/>
      <c r="H24" s="48"/>
      <c r="I24" s="48"/>
      <c r="J24" s="48"/>
      <c r="N24" s="89"/>
    </row>
    <row r="25" spans="1:16" s="49" customFormat="1" ht="15.75" customHeight="1" x14ac:dyDescent="0.3">
      <c r="A25" s="339"/>
      <c r="B25" s="50"/>
      <c r="C25" s="50"/>
      <c r="D25" s="50"/>
      <c r="E25" s="51"/>
      <c r="F25" s="48"/>
      <c r="G25" s="48"/>
      <c r="H25" s="48"/>
      <c r="I25" s="48"/>
      <c r="J25" s="48"/>
      <c r="N25" s="89"/>
    </row>
    <row r="26" spans="1:16" ht="33.6" x14ac:dyDescent="0.3">
      <c r="A26" s="297" t="s">
        <v>339</v>
      </c>
      <c r="B26" s="115" t="s">
        <v>47</v>
      </c>
      <c r="C26" s="60">
        <v>2005</v>
      </c>
      <c r="D26" s="60">
        <v>2006</v>
      </c>
      <c r="E26" s="60">
        <v>2007</v>
      </c>
      <c r="F26" s="60">
        <v>2008</v>
      </c>
      <c r="G26" s="60">
        <v>2009</v>
      </c>
      <c r="H26" s="60">
        <v>2010</v>
      </c>
      <c r="I26" s="60">
        <v>2011</v>
      </c>
      <c r="J26" s="60">
        <v>2012</v>
      </c>
      <c r="K26" s="60">
        <v>2013</v>
      </c>
      <c r="L26" s="60">
        <v>2014</v>
      </c>
      <c r="M26" s="60">
        <v>2015</v>
      </c>
      <c r="N26" s="60">
        <v>2016</v>
      </c>
      <c r="O26" s="60">
        <v>2017</v>
      </c>
      <c r="P26" s="61">
        <v>2018</v>
      </c>
    </row>
    <row r="27" spans="1:16" s="49" customFormat="1" x14ac:dyDescent="0.3">
      <c r="A27" s="340"/>
      <c r="B27" s="84"/>
      <c r="C27" s="315">
        <f t="shared" ref="C27:P27" si="0">(C3*C7*C11*C15*C19)-$A$23</f>
        <v>141307308.51470801</v>
      </c>
      <c r="D27" s="315">
        <f t="shared" si="0"/>
        <v>145060939.54933006</v>
      </c>
      <c r="E27" s="315">
        <f t="shared" si="0"/>
        <v>148814570.58395204</v>
      </c>
      <c r="F27" s="315">
        <f t="shared" si="0"/>
        <v>152568201.61857402</v>
      </c>
      <c r="G27" s="315">
        <f t="shared" si="0"/>
        <v>148236220.61941004</v>
      </c>
      <c r="H27" s="315">
        <f t="shared" si="0"/>
        <v>151795698.32465506</v>
      </c>
      <c r="I27" s="315">
        <f t="shared" si="0"/>
        <v>166059073.32573998</v>
      </c>
      <c r="J27" s="315">
        <f t="shared" si="0"/>
        <v>170994624.42863762</v>
      </c>
      <c r="K27" s="315">
        <f t="shared" si="0"/>
        <v>175930175.53153527</v>
      </c>
      <c r="L27" s="315">
        <f t="shared" si="0"/>
        <v>180865726.63443297</v>
      </c>
      <c r="M27" s="315">
        <f t="shared" si="0"/>
        <v>185801277.73733056</v>
      </c>
      <c r="N27" s="315">
        <f t="shared" si="0"/>
        <v>190736828.84022826</v>
      </c>
      <c r="O27" s="315">
        <f t="shared" si="0"/>
        <v>195672379.9431259</v>
      </c>
      <c r="P27" s="316">
        <f t="shared" si="0"/>
        <v>200607931.04602352</v>
      </c>
    </row>
    <row r="28" spans="1:16" s="49" customFormat="1" x14ac:dyDescent="0.3">
      <c r="A28" s="341"/>
      <c r="B28" s="85"/>
      <c r="C28" s="85"/>
      <c r="D28" s="85"/>
      <c r="E28" s="86"/>
      <c r="F28" s="86"/>
      <c r="G28" s="86"/>
      <c r="H28" s="86"/>
      <c r="I28" s="86"/>
      <c r="J28" s="86"/>
      <c r="N28" s="89"/>
    </row>
    <row r="29" spans="1:16" s="49" customFormat="1" x14ac:dyDescent="0.3">
      <c r="A29" s="341"/>
      <c r="B29" s="85"/>
      <c r="C29" s="85"/>
      <c r="D29" s="85"/>
      <c r="E29" s="87"/>
      <c r="F29" s="87"/>
      <c r="G29" s="87"/>
      <c r="H29" s="87"/>
      <c r="I29" s="87"/>
      <c r="J29" s="87"/>
      <c r="N29" s="89"/>
    </row>
    <row r="30" spans="1:16" ht="33.6" x14ac:dyDescent="0.3">
      <c r="A30" s="297" t="s">
        <v>340</v>
      </c>
      <c r="B30" s="59" t="s">
        <v>48</v>
      </c>
      <c r="C30" s="60">
        <v>2005</v>
      </c>
      <c r="D30" s="60">
        <v>2006</v>
      </c>
      <c r="E30" s="60">
        <v>2007</v>
      </c>
      <c r="F30" s="60">
        <v>2008</v>
      </c>
      <c r="G30" s="60">
        <v>2009</v>
      </c>
      <c r="H30" s="60">
        <v>2010</v>
      </c>
      <c r="I30" s="60">
        <v>2011</v>
      </c>
      <c r="J30" s="60">
        <v>2012</v>
      </c>
      <c r="K30" s="60">
        <v>2013</v>
      </c>
      <c r="L30" s="60">
        <v>2014</v>
      </c>
      <c r="M30" s="60">
        <v>2015</v>
      </c>
      <c r="N30" s="60">
        <v>2016</v>
      </c>
      <c r="O30" s="60">
        <v>2017</v>
      </c>
      <c r="P30" s="61">
        <v>2018</v>
      </c>
    </row>
    <row r="31" spans="1:16" s="49" customFormat="1" x14ac:dyDescent="0.3">
      <c r="A31" s="342"/>
      <c r="B31" s="343"/>
      <c r="C31" s="315">
        <v>5.0000000000000001E-3</v>
      </c>
      <c r="D31" s="315">
        <v>5.0000000000000001E-3</v>
      </c>
      <c r="E31" s="315">
        <v>5.0000000000000001E-3</v>
      </c>
      <c r="F31" s="315">
        <v>5.0000000000000001E-3</v>
      </c>
      <c r="G31" s="315">
        <v>5.0000000000000001E-3</v>
      </c>
      <c r="H31" s="315">
        <v>5.0000000000000001E-3</v>
      </c>
      <c r="I31" s="315">
        <v>5.0000000000000001E-3</v>
      </c>
      <c r="J31" s="315">
        <v>5.0000000000000001E-3</v>
      </c>
      <c r="K31" s="315">
        <v>5.0000000000000001E-3</v>
      </c>
      <c r="L31" s="315">
        <v>5.0000000000000001E-3</v>
      </c>
      <c r="M31" s="315">
        <v>5.0000000000000001E-3</v>
      </c>
      <c r="N31" s="315">
        <v>5.0000000000000001E-3</v>
      </c>
      <c r="O31" s="315">
        <v>5.0000000000000001E-3</v>
      </c>
      <c r="P31" s="316">
        <v>5.0000000000000001E-3</v>
      </c>
    </row>
    <row r="32" spans="1:16" s="49" customFormat="1" x14ac:dyDescent="0.3">
      <c r="A32" s="344"/>
      <c r="B32" s="90"/>
      <c r="C32" s="90"/>
      <c r="D32" s="90"/>
      <c r="E32" s="86"/>
      <c r="F32" s="86"/>
      <c r="G32" s="86"/>
      <c r="H32" s="86"/>
      <c r="I32" s="86"/>
      <c r="J32" s="86"/>
      <c r="N32" s="89"/>
    </row>
    <row r="33" spans="1:16" s="49" customFormat="1" ht="15.75" customHeight="1" x14ac:dyDescent="0.3">
      <c r="A33" s="344"/>
      <c r="B33" s="89"/>
      <c r="C33" s="89"/>
      <c r="D33" s="89"/>
      <c r="E33" s="51"/>
      <c r="F33" s="51"/>
      <c r="G33" s="51"/>
      <c r="H33" s="51"/>
      <c r="I33" s="51"/>
      <c r="J33" s="51"/>
      <c r="N33" s="89"/>
    </row>
    <row r="34" spans="1:16" s="49" customFormat="1" ht="15" customHeight="1" x14ac:dyDescent="0.3">
      <c r="A34" s="345" t="s">
        <v>49</v>
      </c>
      <c r="B34" s="346"/>
      <c r="C34" s="346"/>
      <c r="D34" s="346"/>
      <c r="E34" s="51"/>
      <c r="F34" s="51"/>
      <c r="G34" s="51"/>
      <c r="H34" s="51"/>
      <c r="I34" s="51"/>
      <c r="J34" s="51"/>
      <c r="N34" s="89"/>
    </row>
    <row r="35" spans="1:16" s="49" customFormat="1" x14ac:dyDescent="0.3">
      <c r="A35" s="347">
        <f>44/28</f>
        <v>1.5714285714285714</v>
      </c>
      <c r="B35" s="85"/>
      <c r="C35" s="85"/>
      <c r="D35" s="85"/>
      <c r="E35" s="51"/>
      <c r="F35" s="51"/>
      <c r="G35" s="51"/>
      <c r="H35" s="51"/>
      <c r="I35" s="51"/>
      <c r="J35" s="51"/>
      <c r="N35" s="89"/>
    </row>
    <row r="36" spans="1:16" s="49" customFormat="1" x14ac:dyDescent="0.3">
      <c r="A36" s="97"/>
      <c r="B36" s="89"/>
      <c r="C36" s="89"/>
      <c r="D36" s="89"/>
      <c r="E36" s="51"/>
      <c r="F36" s="51"/>
      <c r="G36" s="51"/>
      <c r="H36" s="51"/>
      <c r="I36" s="51"/>
      <c r="J36" s="51"/>
      <c r="N36" s="89"/>
    </row>
    <row r="37" spans="1:16" s="49" customFormat="1" x14ac:dyDescent="0.3">
      <c r="A37" s="344"/>
      <c r="B37" s="90"/>
      <c r="C37" s="90"/>
      <c r="D37" s="90"/>
      <c r="E37" s="51"/>
      <c r="F37" s="51"/>
      <c r="G37" s="51"/>
      <c r="H37" s="51"/>
      <c r="I37" s="51"/>
      <c r="J37" s="51"/>
      <c r="N37" s="89"/>
    </row>
    <row r="38" spans="1:16" ht="47.25" customHeight="1" x14ac:dyDescent="0.3">
      <c r="A38" s="681" t="s">
        <v>115</v>
      </c>
      <c r="B38" s="682"/>
      <c r="C38" s="60">
        <v>2005</v>
      </c>
      <c r="D38" s="60">
        <v>2006</v>
      </c>
      <c r="E38" s="348">
        <v>2007</v>
      </c>
      <c r="F38" s="348">
        <v>2008</v>
      </c>
      <c r="G38" s="348">
        <v>2009</v>
      </c>
      <c r="H38" s="348">
        <v>2010</v>
      </c>
      <c r="I38" s="348">
        <v>2011</v>
      </c>
      <c r="J38" s="348">
        <v>2012</v>
      </c>
      <c r="K38" s="60">
        <v>2013</v>
      </c>
      <c r="L38" s="60">
        <v>2014</v>
      </c>
      <c r="M38" s="60">
        <v>2015</v>
      </c>
      <c r="N38" s="60">
        <v>2016</v>
      </c>
      <c r="O38" s="60">
        <v>2017</v>
      </c>
      <c r="P38" s="61">
        <v>2018</v>
      </c>
    </row>
    <row r="39" spans="1:16" x14ac:dyDescent="0.3">
      <c r="A39" s="328"/>
      <c r="B39" s="65"/>
      <c r="C39" s="349">
        <f t="shared" ref="C39:L39" si="1">C27*C31*$A$35/10^3</f>
        <v>1110.2717097584202</v>
      </c>
      <c r="D39" s="349">
        <f t="shared" si="1"/>
        <v>1139.7645250304504</v>
      </c>
      <c r="E39" s="349">
        <f t="shared" si="1"/>
        <v>1169.2573403024801</v>
      </c>
      <c r="F39" s="349">
        <f t="shared" si="1"/>
        <v>1198.75015557451</v>
      </c>
      <c r="G39" s="349">
        <f t="shared" si="1"/>
        <v>1164.7131620096504</v>
      </c>
      <c r="H39" s="349">
        <f t="shared" si="1"/>
        <v>1192.6804868365755</v>
      </c>
      <c r="I39" s="349">
        <f t="shared" si="1"/>
        <v>1304.7498618450998</v>
      </c>
      <c r="J39" s="349">
        <f t="shared" si="1"/>
        <v>1343.5291919392957</v>
      </c>
      <c r="K39" s="349">
        <f t="shared" si="1"/>
        <v>1382.3085220334915</v>
      </c>
      <c r="L39" s="349">
        <f t="shared" si="1"/>
        <v>1421.0878521276877</v>
      </c>
      <c r="M39" s="349">
        <f>M27*M31*$A$35/10^3</f>
        <v>1459.867182221883</v>
      </c>
      <c r="N39" s="349">
        <f t="shared" ref="N39:P39" si="2">N27*N31*$A$35/10^3</f>
        <v>1498.6465123160792</v>
      </c>
      <c r="O39" s="349">
        <f t="shared" si="2"/>
        <v>1537.425842410275</v>
      </c>
      <c r="P39" s="350">
        <f t="shared" si="2"/>
        <v>1576.2051725044705</v>
      </c>
    </row>
    <row r="40" spans="1:16" x14ac:dyDescent="0.3">
      <c r="A40" s="331"/>
      <c r="B40" s="69"/>
      <c r="C40" s="69"/>
      <c r="D40" s="69"/>
      <c r="E40" s="121"/>
      <c r="F40" s="121"/>
      <c r="G40" s="121"/>
      <c r="H40" s="121"/>
      <c r="I40" s="121"/>
      <c r="J40" s="121"/>
      <c r="N40" s="55"/>
    </row>
    <row r="41" spans="1:16" x14ac:dyDescent="0.3">
      <c r="N41" s="55"/>
    </row>
    <row r="42" spans="1:16" ht="47.25" customHeight="1" x14ac:dyDescent="0.3">
      <c r="A42" s="681" t="s">
        <v>113</v>
      </c>
      <c r="B42" s="682"/>
      <c r="C42" s="351">
        <v>2005</v>
      </c>
      <c r="D42" s="352">
        <v>2006</v>
      </c>
      <c r="E42" s="348">
        <v>2007</v>
      </c>
      <c r="F42" s="348">
        <v>2008</v>
      </c>
      <c r="G42" s="348">
        <v>2009</v>
      </c>
      <c r="H42" s="348">
        <v>2010</v>
      </c>
      <c r="I42" s="348">
        <v>2011</v>
      </c>
      <c r="J42" s="348">
        <v>2012</v>
      </c>
      <c r="K42" s="60">
        <v>2013</v>
      </c>
      <c r="L42" s="60">
        <v>2014</v>
      </c>
      <c r="M42" s="60">
        <v>2015</v>
      </c>
      <c r="N42" s="60">
        <v>2016</v>
      </c>
      <c r="O42" s="60">
        <v>2017</v>
      </c>
      <c r="P42" s="61">
        <v>2018</v>
      </c>
    </row>
    <row r="43" spans="1:16" x14ac:dyDescent="0.3">
      <c r="A43" s="328"/>
      <c r="B43" s="65"/>
      <c r="C43" s="118">
        <f t="shared" ref="C43:L43" si="3">C39*310</f>
        <v>344184.23002511024</v>
      </c>
      <c r="D43" s="118">
        <f t="shared" si="3"/>
        <v>353327.00275943964</v>
      </c>
      <c r="E43" s="118">
        <f t="shared" si="3"/>
        <v>362469.7754937688</v>
      </c>
      <c r="F43" s="118">
        <f t="shared" si="3"/>
        <v>371612.54822809808</v>
      </c>
      <c r="G43" s="118">
        <f t="shared" si="3"/>
        <v>361061.08022299164</v>
      </c>
      <c r="H43" s="118">
        <f t="shared" si="3"/>
        <v>369730.95091933839</v>
      </c>
      <c r="I43" s="118">
        <f t="shared" si="3"/>
        <v>404472.45717198093</v>
      </c>
      <c r="J43" s="118">
        <f t="shared" si="3"/>
        <v>416494.0495011817</v>
      </c>
      <c r="K43" s="118">
        <f t="shared" si="3"/>
        <v>428515.64183038234</v>
      </c>
      <c r="L43" s="118">
        <f t="shared" si="3"/>
        <v>440537.23415958317</v>
      </c>
      <c r="M43" s="118">
        <f>M39*310</f>
        <v>452558.82648878376</v>
      </c>
      <c r="N43" s="118">
        <f t="shared" ref="N43:P43" si="4">N39*310</f>
        <v>464580.41881798458</v>
      </c>
      <c r="O43" s="118">
        <f t="shared" si="4"/>
        <v>476602.01114718523</v>
      </c>
      <c r="P43" s="119">
        <f t="shared" si="4"/>
        <v>488623.60347638588</v>
      </c>
    </row>
    <row r="44" spans="1:16" x14ac:dyDescent="0.3">
      <c r="E44" s="354"/>
      <c r="G44" s="354"/>
    </row>
    <row r="46" spans="1:16" x14ac:dyDescent="0.3">
      <c r="A46" s="122"/>
      <c r="C46" s="50"/>
      <c r="D46" s="50"/>
    </row>
    <row r="47" spans="1:16" x14ac:dyDescent="0.3">
      <c r="A47" s="122"/>
      <c r="C47" s="124"/>
      <c r="D47" s="124"/>
    </row>
    <row r="48" spans="1:16" x14ac:dyDescent="0.3">
      <c r="A48" s="122"/>
      <c r="C48" s="355"/>
      <c r="D48" s="355"/>
    </row>
  </sheetData>
  <mergeCells count="2">
    <mergeCell ref="A38:B38"/>
    <mergeCell ref="A42:B42"/>
  </mergeCells>
  <pageMargins left="0.25" right="0.25" top="0.75" bottom="0.75" header="0.3" footer="0.3"/>
  <pageSetup paperSize="9" scale="51" fitToHeight="0" orientation="landscape" horizontalDpi="4294967293" verticalDpi="4294967293"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83">
    <pageSetUpPr fitToPage="1"/>
  </sheetPr>
  <dimension ref="A1:O42"/>
  <sheetViews>
    <sheetView zoomScale="70" zoomScaleNormal="70" workbookViewId="0">
      <selection activeCell="I9" sqref="I9"/>
    </sheetView>
  </sheetViews>
  <sheetFormatPr defaultColWidth="8.6640625" defaultRowHeight="15.6" x14ac:dyDescent="0.3"/>
  <cols>
    <col min="1" max="1" width="10" style="1" customWidth="1"/>
    <col min="2" max="2" width="9.6640625" style="1" customWidth="1"/>
    <col min="3" max="4" width="8.6640625" style="1"/>
    <col min="5" max="5" width="10.44140625" style="1" customWidth="1"/>
    <col min="6" max="9" width="8.6640625" style="1"/>
    <col min="10" max="11" width="10" style="1" customWidth="1"/>
    <col min="12" max="12" width="9.44140625" style="1" customWidth="1"/>
    <col min="13" max="13" width="10.33203125" style="1" customWidth="1"/>
    <col min="14" max="16384" width="8.6640625" style="1"/>
  </cols>
  <sheetData>
    <row r="1" spans="3:11" x14ac:dyDescent="0.3">
      <c r="C1" s="738" t="s">
        <v>51</v>
      </c>
      <c r="D1" s="738"/>
      <c r="E1" s="738"/>
      <c r="F1" s="738"/>
      <c r="G1" s="738"/>
      <c r="H1" s="738"/>
      <c r="I1" s="738"/>
    </row>
    <row r="2" spans="3:11" x14ac:dyDescent="0.3">
      <c r="E2" s="32"/>
    </row>
    <row r="3" spans="3:11" x14ac:dyDescent="0.3">
      <c r="E3" s="732" t="s">
        <v>40</v>
      </c>
      <c r="F3" s="733"/>
      <c r="G3" s="734"/>
      <c r="I3" s="732" t="s">
        <v>0</v>
      </c>
      <c r="J3" s="733"/>
      <c r="K3" s="734"/>
    </row>
    <row r="4" spans="3:11" x14ac:dyDescent="0.3">
      <c r="E4" s="735"/>
      <c r="F4" s="736"/>
      <c r="G4" s="737"/>
      <c r="I4" s="735"/>
      <c r="J4" s="736"/>
      <c r="K4" s="737"/>
    </row>
    <row r="5" spans="3:11" x14ac:dyDescent="0.3">
      <c r="E5" s="33"/>
      <c r="F5" s="33"/>
      <c r="G5" s="33"/>
      <c r="I5" s="33"/>
      <c r="J5" s="33"/>
      <c r="K5" s="33"/>
    </row>
    <row r="8" spans="3:11" ht="24" customHeight="1" x14ac:dyDescent="0.3">
      <c r="E8" s="732" t="s">
        <v>334</v>
      </c>
      <c r="F8" s="733"/>
      <c r="G8" s="734"/>
    </row>
    <row r="9" spans="3:11" ht="32.25" customHeight="1" x14ac:dyDescent="0.3">
      <c r="E9" s="735"/>
      <c r="F9" s="736"/>
      <c r="G9" s="737"/>
    </row>
    <row r="13" spans="3:11" x14ac:dyDescent="0.3">
      <c r="E13" s="732" t="s">
        <v>66</v>
      </c>
      <c r="F13" s="733"/>
      <c r="G13" s="734"/>
    </row>
    <row r="14" spans="3:11" x14ac:dyDescent="0.3">
      <c r="E14" s="735"/>
      <c r="F14" s="736"/>
      <c r="G14" s="737"/>
    </row>
    <row r="18" spans="1:15" x14ac:dyDescent="0.3">
      <c r="E18" s="732" t="s">
        <v>55</v>
      </c>
      <c r="F18" s="733"/>
      <c r="G18" s="734"/>
      <c r="H18" s="2"/>
      <c r="I18" s="2"/>
      <c r="J18" s="2"/>
      <c r="K18" s="2"/>
    </row>
    <row r="19" spans="1:15" x14ac:dyDescent="0.3">
      <c r="E19" s="735"/>
      <c r="F19" s="736"/>
      <c r="G19" s="737"/>
    </row>
    <row r="23" spans="1:15" ht="18" customHeight="1" x14ac:dyDescent="0.3">
      <c r="E23" s="732" t="s">
        <v>67</v>
      </c>
      <c r="F23" s="733"/>
      <c r="G23" s="734"/>
      <c r="I23" s="732" t="s">
        <v>10</v>
      </c>
      <c r="J23" s="733"/>
      <c r="K23" s="734"/>
      <c r="M23" s="732" t="s">
        <v>68</v>
      </c>
      <c r="N23" s="733"/>
      <c r="O23" s="734"/>
    </row>
    <row r="24" spans="1:15" ht="21" customHeight="1" x14ac:dyDescent="0.3">
      <c r="A24" s="34"/>
      <c r="B24" s="35"/>
      <c r="E24" s="735"/>
      <c r="F24" s="736"/>
      <c r="G24" s="737"/>
      <c r="I24" s="735"/>
      <c r="J24" s="736"/>
      <c r="K24" s="737"/>
      <c r="L24" s="35"/>
      <c r="M24" s="735"/>
      <c r="N24" s="736"/>
      <c r="O24" s="737"/>
    </row>
    <row r="25" spans="1:15" x14ac:dyDescent="0.3">
      <c r="A25" s="35"/>
      <c r="B25" s="35"/>
      <c r="J25" s="35"/>
      <c r="K25" s="35"/>
      <c r="L25" s="35"/>
    </row>
    <row r="27" spans="1:15" x14ac:dyDescent="0.3">
      <c r="A27" s="34"/>
      <c r="B27" s="35"/>
      <c r="J27" s="34"/>
      <c r="K27" s="34"/>
      <c r="L27" s="35"/>
    </row>
    <row r="28" spans="1:15" x14ac:dyDescent="0.3">
      <c r="E28" s="729" t="s">
        <v>20</v>
      </c>
      <c r="F28" s="730"/>
      <c r="G28" s="731"/>
    </row>
    <row r="29" spans="1:15" x14ac:dyDescent="0.3">
      <c r="E29" s="2"/>
      <c r="F29" s="3"/>
      <c r="G29" s="3"/>
    </row>
    <row r="30" spans="1:15" x14ac:dyDescent="0.3">
      <c r="E30" s="3"/>
      <c r="F30" s="3"/>
      <c r="G30" s="3"/>
    </row>
    <row r="31" spans="1:15" x14ac:dyDescent="0.3">
      <c r="E31" s="3"/>
      <c r="F31" s="3"/>
      <c r="G31" s="3"/>
    </row>
    <row r="32" spans="1:15" ht="15" customHeight="1" x14ac:dyDescent="0.3">
      <c r="E32" s="717" t="s">
        <v>41</v>
      </c>
      <c r="F32" s="718"/>
      <c r="G32" s="719"/>
    </row>
    <row r="33" spans="5:7" x14ac:dyDescent="0.3">
      <c r="E33" s="720"/>
      <c r="F33" s="721"/>
      <c r="G33" s="722"/>
    </row>
    <row r="34" spans="5:7" x14ac:dyDescent="0.3">
      <c r="E34" s="3"/>
      <c r="F34" s="3"/>
      <c r="G34" s="3"/>
    </row>
    <row r="37" spans="5:7" x14ac:dyDescent="0.3">
      <c r="E37" s="729" t="s">
        <v>21</v>
      </c>
      <c r="F37" s="730"/>
      <c r="G37" s="731"/>
    </row>
    <row r="41" spans="5:7" x14ac:dyDescent="0.3">
      <c r="E41" s="723" t="s">
        <v>328</v>
      </c>
      <c r="F41" s="724"/>
      <c r="G41" s="725"/>
    </row>
    <row r="42" spans="5:7" x14ac:dyDescent="0.3">
      <c r="E42" s="726"/>
      <c r="F42" s="727"/>
      <c r="G42" s="728"/>
    </row>
  </sheetData>
  <mergeCells count="13">
    <mergeCell ref="I3:K4"/>
    <mergeCell ref="C1:I1"/>
    <mergeCell ref="M23:O24"/>
    <mergeCell ref="I23:K24"/>
    <mergeCell ref="E13:G14"/>
    <mergeCell ref="E18:G19"/>
    <mergeCell ref="E23:G24"/>
    <mergeCell ref="E3:G4"/>
    <mergeCell ref="E32:G33"/>
    <mergeCell ref="E41:G42"/>
    <mergeCell ref="E37:G37"/>
    <mergeCell ref="E28:G28"/>
    <mergeCell ref="E8:G9"/>
  </mergeCells>
  <pageMargins left="0.511811024" right="0.511811024" top="0.78740157499999996" bottom="0.78740157499999996" header="0.31496062000000002" footer="0.31496062000000002"/>
  <pageSetup paperSize="9" scale="72" orientation="landscape" horizontalDpi="4294967293" verticalDpi="4294967293" r:id="rId1"/>
  <drawing r:id="rId2"/>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codeName="Sheet84">
    <pageSetUpPr fitToPage="1"/>
  </sheetPr>
  <dimension ref="A1:O39"/>
  <sheetViews>
    <sheetView topLeftCell="A6" zoomScale="70" zoomScaleNormal="70" workbookViewId="0">
      <selection activeCell="E6" sqref="E6"/>
    </sheetView>
  </sheetViews>
  <sheetFormatPr defaultColWidth="8.6640625" defaultRowHeight="15.6" x14ac:dyDescent="0.3"/>
  <cols>
    <col min="1" max="1" width="10" style="1" customWidth="1"/>
    <col min="2" max="2" width="9.6640625" style="1" customWidth="1"/>
    <col min="3" max="4" width="8.6640625" style="1"/>
    <col min="5" max="5" width="10.44140625" style="1" customWidth="1"/>
    <col min="6" max="6" width="11.33203125" style="1" customWidth="1"/>
    <col min="7" max="7" width="12.44140625" style="1" customWidth="1"/>
    <col min="8" max="9" width="8.6640625" style="1"/>
    <col min="10" max="11" width="10" style="1" customWidth="1"/>
    <col min="12" max="12" width="9.44140625" style="1" customWidth="1"/>
    <col min="13" max="13" width="10.33203125" style="1" customWidth="1"/>
    <col min="14" max="16384" width="8.6640625" style="1"/>
  </cols>
  <sheetData>
    <row r="1" spans="2:11" x14ac:dyDescent="0.3">
      <c r="B1" s="36"/>
      <c r="C1" s="738" t="s">
        <v>52</v>
      </c>
      <c r="D1" s="738"/>
      <c r="E1" s="738"/>
      <c r="F1" s="738"/>
      <c r="G1" s="738"/>
      <c r="H1" s="738"/>
      <c r="I1" s="738"/>
    </row>
    <row r="2" spans="2:11" x14ac:dyDescent="0.3">
      <c r="B2" s="36"/>
      <c r="C2" s="36"/>
      <c r="E2" s="32"/>
      <c r="F2" s="36"/>
      <c r="G2" s="36"/>
    </row>
    <row r="3" spans="2:11" x14ac:dyDescent="0.3">
      <c r="E3" s="732" t="s">
        <v>50</v>
      </c>
      <c r="F3" s="733"/>
      <c r="G3" s="734"/>
      <c r="I3" s="34"/>
      <c r="J3" s="34"/>
      <c r="K3" s="34"/>
    </row>
    <row r="4" spans="2:11" x14ac:dyDescent="0.3">
      <c r="E4" s="735"/>
      <c r="F4" s="736"/>
      <c r="G4" s="737"/>
      <c r="I4" s="34"/>
      <c r="J4" s="34"/>
      <c r="K4" s="34"/>
    </row>
    <row r="5" spans="2:11" x14ac:dyDescent="0.3">
      <c r="E5" s="33"/>
      <c r="F5" s="33"/>
      <c r="G5" s="33"/>
      <c r="I5" s="33"/>
      <c r="J5" s="33"/>
      <c r="K5" s="33"/>
    </row>
    <row r="8" spans="2:11" ht="24" customHeight="1" x14ac:dyDescent="0.3">
      <c r="E8" s="732" t="s">
        <v>69</v>
      </c>
      <c r="F8" s="733"/>
      <c r="G8" s="734"/>
    </row>
    <row r="9" spans="2:11" ht="32.25" customHeight="1" x14ac:dyDescent="0.3">
      <c r="E9" s="735"/>
      <c r="F9" s="736"/>
      <c r="G9" s="737"/>
    </row>
    <row r="13" spans="2:11" ht="24" customHeight="1" x14ac:dyDescent="0.3">
      <c r="E13" s="732" t="s">
        <v>70</v>
      </c>
      <c r="F13" s="733"/>
      <c r="G13" s="734"/>
    </row>
    <row r="14" spans="2:11" ht="21.75" customHeight="1" x14ac:dyDescent="0.3">
      <c r="E14" s="735"/>
      <c r="F14" s="736"/>
      <c r="G14" s="737"/>
    </row>
    <row r="18" spans="1:15" ht="26.25" customHeight="1" x14ac:dyDescent="0.3">
      <c r="E18" s="732" t="s">
        <v>71</v>
      </c>
      <c r="F18" s="733"/>
      <c r="G18" s="734"/>
      <c r="H18" s="2"/>
      <c r="I18" s="2"/>
      <c r="J18" s="2"/>
      <c r="K18" s="2"/>
    </row>
    <row r="19" spans="1:15" ht="24" customHeight="1" x14ac:dyDescent="0.3">
      <c r="E19" s="735"/>
      <c r="F19" s="736"/>
      <c r="G19" s="737"/>
    </row>
    <row r="23" spans="1:15" ht="18" customHeight="1" x14ac:dyDescent="0.3">
      <c r="E23" s="732" t="s">
        <v>72</v>
      </c>
      <c r="F23" s="733"/>
      <c r="G23" s="734"/>
      <c r="I23" s="34"/>
      <c r="J23" s="34"/>
      <c r="K23" s="34"/>
      <c r="M23" s="37"/>
      <c r="N23" s="37"/>
      <c r="O23" s="37"/>
    </row>
    <row r="24" spans="1:15" ht="21" customHeight="1" x14ac:dyDescent="0.3">
      <c r="A24" s="34"/>
      <c r="B24" s="35"/>
      <c r="E24" s="735"/>
      <c r="F24" s="736"/>
      <c r="G24" s="737"/>
      <c r="I24" s="34"/>
      <c r="J24" s="34"/>
      <c r="K24" s="34"/>
      <c r="L24" s="35"/>
      <c r="M24" s="37"/>
      <c r="N24" s="37"/>
      <c r="O24" s="37"/>
    </row>
    <row r="25" spans="1:15" x14ac:dyDescent="0.3">
      <c r="A25" s="35"/>
      <c r="B25" s="35"/>
      <c r="J25" s="35"/>
      <c r="K25" s="35"/>
      <c r="L25" s="35"/>
    </row>
    <row r="27" spans="1:15" x14ac:dyDescent="0.3">
      <c r="A27" s="34"/>
      <c r="B27" s="35"/>
      <c r="J27" s="34"/>
      <c r="K27" s="34"/>
      <c r="L27" s="35"/>
    </row>
    <row r="28" spans="1:15" ht="21" customHeight="1" x14ac:dyDescent="0.3">
      <c r="E28" s="732" t="s">
        <v>73</v>
      </c>
      <c r="F28" s="733"/>
      <c r="G28" s="734"/>
    </row>
    <row r="29" spans="1:15" ht="26.25" customHeight="1" x14ac:dyDescent="0.3">
      <c r="E29" s="735"/>
      <c r="F29" s="736"/>
      <c r="G29" s="737"/>
    </row>
    <row r="30" spans="1:15" x14ac:dyDescent="0.3">
      <c r="E30" s="38"/>
      <c r="F30" s="38"/>
      <c r="G30" s="38"/>
    </row>
    <row r="31" spans="1:15" x14ac:dyDescent="0.3">
      <c r="E31" s="3"/>
      <c r="F31" s="3"/>
      <c r="G31" s="3"/>
    </row>
    <row r="32" spans="1:15" x14ac:dyDescent="0.3">
      <c r="E32" s="3"/>
      <c r="F32" s="3"/>
      <c r="G32" s="3"/>
    </row>
    <row r="33" spans="5:7" ht="21" customHeight="1" x14ac:dyDescent="0.3">
      <c r="E33" s="717" t="s">
        <v>74</v>
      </c>
      <c r="F33" s="718"/>
      <c r="G33" s="719"/>
    </row>
    <row r="34" spans="5:7" ht="29.25" customHeight="1" x14ac:dyDescent="0.3">
      <c r="E34" s="720"/>
      <c r="F34" s="721"/>
      <c r="G34" s="722"/>
    </row>
    <row r="38" spans="5:7" x14ac:dyDescent="0.3">
      <c r="E38" s="723" t="s">
        <v>327</v>
      </c>
      <c r="F38" s="724"/>
      <c r="G38" s="725"/>
    </row>
    <row r="39" spans="5:7" x14ac:dyDescent="0.3">
      <c r="E39" s="726"/>
      <c r="F39" s="727"/>
      <c r="G39" s="728"/>
    </row>
  </sheetData>
  <mergeCells count="9">
    <mergeCell ref="C1:I1"/>
    <mergeCell ref="E33:G34"/>
    <mergeCell ref="E38:G39"/>
    <mergeCell ref="E28:G29"/>
    <mergeCell ref="E3:G4"/>
    <mergeCell ref="E8:G9"/>
    <mergeCell ref="E13:G14"/>
    <mergeCell ref="E18:G19"/>
    <mergeCell ref="E23:G24"/>
  </mergeCells>
  <pageMargins left="0.511811024" right="0.511811024" top="0.78740157499999996" bottom="0.78740157499999996" header="0.31496062000000002" footer="0.31496062000000002"/>
  <pageSetup paperSize="9" scale="70" orientation="landscape" horizontalDpi="4294967293" verticalDpi="4294967293" r:id="rId1"/>
  <drawing r:id="rId2"/>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codeName="Sheet85">
    <pageSetUpPr fitToPage="1"/>
  </sheetPr>
  <dimension ref="A1:H59"/>
  <sheetViews>
    <sheetView topLeftCell="A16" zoomScale="85" zoomScaleNormal="85" zoomScalePageLayoutView="90" workbookViewId="0">
      <selection activeCell="J48" sqref="J48"/>
    </sheetView>
  </sheetViews>
  <sheetFormatPr defaultColWidth="8.6640625" defaultRowHeight="15.6" x14ac:dyDescent="0.3"/>
  <cols>
    <col min="1" max="1" width="11.6640625" style="7" customWidth="1"/>
    <col min="2" max="3" width="6" style="7" customWidth="1"/>
    <col min="4" max="4" width="60.6640625" style="7" customWidth="1"/>
    <col min="5" max="5" width="20.6640625" style="7" customWidth="1"/>
    <col min="6" max="6" width="45.6640625" style="7" customWidth="1"/>
    <col min="7" max="8" width="5.6640625" style="7" customWidth="1"/>
    <col min="9" max="16384" width="8.6640625" style="7"/>
  </cols>
  <sheetData>
    <row r="1" spans="1:8" x14ac:dyDescent="0.3">
      <c r="A1" s="368"/>
    </row>
    <row r="2" spans="1:8" ht="15.75" customHeight="1" x14ac:dyDescent="0.3">
      <c r="A2" s="739" t="s">
        <v>53</v>
      </c>
      <c r="B2" s="739"/>
      <c r="C2" s="739"/>
      <c r="D2" s="739"/>
      <c r="E2" s="739"/>
      <c r="F2" s="739"/>
      <c r="G2" s="739"/>
    </row>
    <row r="3" spans="1:8" s="30" customFormat="1" ht="15.75" customHeight="1" x14ac:dyDescent="0.3">
      <c r="A3" s="6"/>
      <c r="B3" s="6"/>
      <c r="C3" s="6"/>
      <c r="D3" s="6"/>
      <c r="E3" s="6"/>
      <c r="F3" s="6"/>
      <c r="G3" s="6"/>
    </row>
    <row r="4" spans="1:8" ht="16.2" thickBot="1" x14ac:dyDescent="0.35">
      <c r="A4" s="6"/>
      <c r="B4" s="6"/>
      <c r="C4" s="6"/>
      <c r="D4" s="6"/>
      <c r="E4" s="6"/>
      <c r="F4" s="6"/>
      <c r="G4" s="6"/>
    </row>
    <row r="5" spans="1:8" x14ac:dyDescent="0.3">
      <c r="B5" s="9"/>
      <c r="C5" s="10"/>
      <c r="D5" s="10"/>
      <c r="E5" s="10"/>
      <c r="F5" s="10"/>
      <c r="G5" s="11"/>
      <c r="H5" s="4"/>
    </row>
    <row r="6" spans="1:8" ht="6.75" customHeight="1" x14ac:dyDescent="0.3">
      <c r="B6" s="8"/>
      <c r="C6" s="4"/>
      <c r="D6" s="4"/>
      <c r="E6" s="4"/>
      <c r="F6" s="4"/>
      <c r="G6" s="12"/>
      <c r="H6" s="4"/>
    </row>
    <row r="7" spans="1:8" x14ac:dyDescent="0.3">
      <c r="B7" s="8"/>
      <c r="C7" s="4"/>
      <c r="D7" s="4"/>
      <c r="E7" s="4"/>
      <c r="F7" s="4"/>
      <c r="G7" s="12"/>
      <c r="H7" s="4"/>
    </row>
    <row r="8" spans="1:8" x14ac:dyDescent="0.3">
      <c r="B8" s="8"/>
      <c r="C8" s="4"/>
      <c r="D8" s="4"/>
      <c r="E8" s="4"/>
      <c r="F8" s="4"/>
      <c r="G8" s="12"/>
      <c r="H8" s="4"/>
    </row>
    <row r="9" spans="1:8" x14ac:dyDescent="0.3">
      <c r="B9" s="8"/>
      <c r="C9" s="4"/>
      <c r="D9" s="4"/>
      <c r="E9" s="4"/>
      <c r="F9" s="4"/>
      <c r="G9" s="12"/>
      <c r="H9" s="4"/>
    </row>
    <row r="10" spans="1:8" ht="31.2" x14ac:dyDescent="0.3">
      <c r="B10" s="8"/>
      <c r="C10" s="4"/>
      <c r="D10" s="13" t="s">
        <v>22</v>
      </c>
      <c r="E10" s="13" t="s">
        <v>23</v>
      </c>
      <c r="F10" s="14" t="s">
        <v>43</v>
      </c>
      <c r="G10" s="12"/>
      <c r="H10" s="4"/>
    </row>
    <row r="11" spans="1:8" x14ac:dyDescent="0.3">
      <c r="B11" s="8"/>
      <c r="C11" s="4"/>
      <c r="D11" s="17" t="s">
        <v>24</v>
      </c>
      <c r="E11" s="17" t="s">
        <v>25</v>
      </c>
      <c r="F11" s="17"/>
      <c r="G11" s="12"/>
      <c r="H11" s="4"/>
    </row>
    <row r="12" spans="1:8" ht="46.8" x14ac:dyDescent="0.3">
      <c r="B12" s="8"/>
      <c r="C12" s="4"/>
      <c r="D12" s="19" t="s">
        <v>27</v>
      </c>
      <c r="E12" s="20" t="s">
        <v>29</v>
      </c>
      <c r="F12" s="20" t="s">
        <v>361</v>
      </c>
      <c r="G12" s="12"/>
      <c r="H12" s="4"/>
    </row>
    <row r="13" spans="1:8" ht="70.5" customHeight="1" x14ac:dyDescent="0.3">
      <c r="B13" s="8"/>
      <c r="C13" s="4"/>
      <c r="D13" s="128" t="s">
        <v>28</v>
      </c>
      <c r="E13" s="129" t="s">
        <v>29</v>
      </c>
      <c r="F13" s="20" t="s">
        <v>397</v>
      </c>
      <c r="G13" s="12"/>
      <c r="H13" s="4"/>
    </row>
    <row r="14" spans="1:8" ht="121.5" customHeight="1" x14ac:dyDescent="0.3">
      <c r="B14" s="8"/>
      <c r="C14" s="4"/>
      <c r="D14" s="128" t="s">
        <v>42</v>
      </c>
      <c r="E14" s="130" t="s">
        <v>29</v>
      </c>
      <c r="F14" s="129" t="s">
        <v>366</v>
      </c>
      <c r="G14" s="12"/>
      <c r="H14" s="4"/>
    </row>
    <row r="15" spans="1:8" ht="66" customHeight="1" x14ac:dyDescent="0.3">
      <c r="B15" s="8"/>
      <c r="C15" s="4"/>
      <c r="D15" s="17" t="s">
        <v>31</v>
      </c>
      <c r="E15" s="21" t="s">
        <v>32</v>
      </c>
      <c r="F15" s="369" t="s">
        <v>373</v>
      </c>
      <c r="G15" s="12"/>
      <c r="H15" s="4"/>
    </row>
    <row r="16" spans="1:8" ht="90.75" customHeight="1" x14ac:dyDescent="0.3">
      <c r="B16" s="8"/>
      <c r="C16" s="4"/>
      <c r="D16" s="17" t="s">
        <v>33</v>
      </c>
      <c r="E16" s="21" t="s">
        <v>32</v>
      </c>
      <c r="F16" s="369" t="s">
        <v>374</v>
      </c>
      <c r="G16" s="12"/>
      <c r="H16" s="4"/>
    </row>
    <row r="17" spans="2:8" ht="18" x14ac:dyDescent="0.4">
      <c r="B17" s="8"/>
      <c r="C17" s="4"/>
      <c r="D17" s="17" t="s">
        <v>375</v>
      </c>
      <c r="E17" s="21" t="s">
        <v>25</v>
      </c>
      <c r="F17" s="19"/>
      <c r="G17" s="12"/>
      <c r="H17" s="4"/>
    </row>
    <row r="18" spans="2:8" ht="120.75" customHeight="1" x14ac:dyDescent="0.3">
      <c r="B18" s="8"/>
      <c r="C18" s="4"/>
      <c r="D18" s="20" t="s">
        <v>34</v>
      </c>
      <c r="E18" s="20" t="s">
        <v>29</v>
      </c>
      <c r="F18" s="20" t="s">
        <v>362</v>
      </c>
      <c r="G18" s="12"/>
      <c r="H18" s="4"/>
    </row>
    <row r="19" spans="2:8" ht="48.75" customHeight="1" x14ac:dyDescent="0.3">
      <c r="B19" s="8"/>
      <c r="C19" s="4"/>
      <c r="D19" s="37"/>
      <c r="E19" s="37"/>
      <c r="F19" s="37"/>
      <c r="G19" s="12"/>
      <c r="H19" s="4"/>
    </row>
    <row r="20" spans="2:8" x14ac:dyDescent="0.3">
      <c r="B20" s="8"/>
      <c r="C20" s="4"/>
      <c r="D20" s="4"/>
      <c r="E20" s="4"/>
      <c r="F20" s="4"/>
      <c r="G20" s="12"/>
      <c r="H20" s="4"/>
    </row>
    <row r="21" spans="2:8" ht="31.2" x14ac:dyDescent="0.3">
      <c r="B21" s="8"/>
      <c r="C21" s="4"/>
      <c r="D21" s="13" t="s">
        <v>22</v>
      </c>
      <c r="E21" s="13" t="s">
        <v>23</v>
      </c>
      <c r="F21" s="14" t="s">
        <v>43</v>
      </c>
      <c r="G21" s="12"/>
      <c r="H21" s="4"/>
    </row>
    <row r="22" spans="2:8" ht="44.25" customHeight="1" x14ac:dyDescent="0.3">
      <c r="B22" s="8"/>
      <c r="C22" s="4"/>
      <c r="D22" s="17" t="s">
        <v>376</v>
      </c>
      <c r="E22" s="21" t="s">
        <v>26</v>
      </c>
      <c r="F22" s="17"/>
      <c r="G22" s="12"/>
      <c r="H22" s="4"/>
    </row>
    <row r="23" spans="2:8" ht="105" customHeight="1" x14ac:dyDescent="0.4">
      <c r="B23" s="8"/>
      <c r="C23" s="4"/>
      <c r="D23" s="19" t="s">
        <v>377</v>
      </c>
      <c r="E23" s="5" t="s">
        <v>32</v>
      </c>
      <c r="F23" s="19" t="s">
        <v>378</v>
      </c>
      <c r="G23" s="12"/>
      <c r="H23" s="4"/>
    </row>
    <row r="24" spans="2:8" ht="124.8" x14ac:dyDescent="0.3">
      <c r="B24" s="8"/>
      <c r="C24" s="4"/>
      <c r="D24" s="20" t="s">
        <v>379</v>
      </c>
      <c r="E24" s="20" t="s">
        <v>32</v>
      </c>
      <c r="F24" s="25" t="s">
        <v>380</v>
      </c>
      <c r="G24" s="12"/>
      <c r="H24" s="4"/>
    </row>
    <row r="25" spans="2:8" ht="46.8" x14ac:dyDescent="0.3">
      <c r="B25" s="8"/>
      <c r="C25" s="4"/>
      <c r="D25" s="20" t="s">
        <v>38</v>
      </c>
      <c r="E25" s="20" t="s">
        <v>32</v>
      </c>
      <c r="F25" s="20" t="s">
        <v>381</v>
      </c>
      <c r="G25" s="12"/>
      <c r="H25" s="4"/>
    </row>
    <row r="26" spans="2:8" s="30" customFormat="1" ht="46.8" x14ac:dyDescent="0.3">
      <c r="B26" s="27"/>
      <c r="C26" s="5"/>
      <c r="D26" s="28" t="s">
        <v>39</v>
      </c>
      <c r="E26" s="28" t="s">
        <v>29</v>
      </c>
      <c r="F26" s="25" t="s">
        <v>381</v>
      </c>
      <c r="G26" s="29"/>
      <c r="H26" s="5"/>
    </row>
    <row r="27" spans="2:8" s="30" customFormat="1" ht="26.25" customHeight="1" x14ac:dyDescent="0.3">
      <c r="B27" s="27"/>
      <c r="C27" s="5"/>
      <c r="D27" s="4"/>
      <c r="E27" s="4"/>
      <c r="F27" s="4"/>
      <c r="G27" s="29"/>
      <c r="H27" s="5"/>
    </row>
    <row r="28" spans="2:8" s="30" customFormat="1" ht="18" x14ac:dyDescent="0.4">
      <c r="B28" s="27"/>
      <c r="C28" s="5"/>
      <c r="D28" s="31"/>
      <c r="E28" s="31"/>
      <c r="F28" s="4"/>
      <c r="G28" s="29"/>
      <c r="H28" s="5"/>
    </row>
    <row r="29" spans="2:8" ht="18" x14ac:dyDescent="0.4">
      <c r="B29" s="8"/>
      <c r="C29" s="4"/>
      <c r="D29" s="31"/>
      <c r="E29" s="4"/>
      <c r="F29" s="4"/>
      <c r="G29" s="12"/>
      <c r="H29" s="4"/>
    </row>
    <row r="30" spans="2:8" ht="31.2" x14ac:dyDescent="0.3">
      <c r="B30" s="8"/>
      <c r="C30" s="4"/>
      <c r="D30" s="13" t="s">
        <v>22</v>
      </c>
      <c r="E30" s="13" t="s">
        <v>23</v>
      </c>
      <c r="F30" s="14" t="s">
        <v>43</v>
      </c>
      <c r="G30" s="12"/>
      <c r="H30" s="4"/>
    </row>
    <row r="31" spans="2:8" ht="18" x14ac:dyDescent="0.4">
      <c r="B31" s="8"/>
      <c r="C31" s="4"/>
      <c r="D31" s="17" t="s">
        <v>375</v>
      </c>
      <c r="E31" s="21" t="s">
        <v>26</v>
      </c>
      <c r="F31" s="17"/>
      <c r="G31" s="12"/>
      <c r="H31" s="4"/>
    </row>
    <row r="32" spans="2:8" ht="82.5" customHeight="1" x14ac:dyDescent="0.3">
      <c r="B32" s="8"/>
      <c r="C32" s="4"/>
      <c r="D32" s="19" t="s">
        <v>33</v>
      </c>
      <c r="E32" s="19" t="s">
        <v>32</v>
      </c>
      <c r="F32" s="369" t="s">
        <v>374</v>
      </c>
      <c r="G32" s="12"/>
      <c r="H32" s="4"/>
    </row>
    <row r="33" spans="2:8" ht="50.25" customHeight="1" x14ac:dyDescent="0.3">
      <c r="B33" s="8"/>
      <c r="C33" s="4"/>
      <c r="D33" s="21" t="s">
        <v>382</v>
      </c>
      <c r="E33" s="21" t="s">
        <v>29</v>
      </c>
      <c r="F33" s="20" t="s">
        <v>383</v>
      </c>
      <c r="G33" s="12"/>
      <c r="H33" s="4"/>
    </row>
    <row r="34" spans="2:8" ht="88.5" customHeight="1" x14ac:dyDescent="0.3">
      <c r="B34" s="8"/>
      <c r="C34" s="4"/>
      <c r="D34" s="21" t="s">
        <v>384</v>
      </c>
      <c r="E34" s="21" t="s">
        <v>29</v>
      </c>
      <c r="F34" s="25" t="s">
        <v>385</v>
      </c>
      <c r="G34" s="12"/>
      <c r="H34" s="4"/>
    </row>
    <row r="35" spans="2:8" ht="16.2" thickBot="1" x14ac:dyDescent="0.35">
      <c r="B35" s="373"/>
      <c r="C35" s="370"/>
      <c r="D35" s="370"/>
      <c r="E35" s="370"/>
      <c r="F35" s="371"/>
      <c r="G35" s="372"/>
      <c r="H35" s="4"/>
    </row>
    <row r="36" spans="2:8" x14ac:dyDescent="0.3">
      <c r="B36" s="4"/>
      <c r="C36" s="4"/>
      <c r="D36" s="4"/>
      <c r="E36" s="4"/>
      <c r="F36" s="4"/>
      <c r="G36" s="4"/>
      <c r="H36" s="4"/>
    </row>
    <row r="37" spans="2:8" ht="16.2" thickBot="1" x14ac:dyDescent="0.35">
      <c r="B37" s="4"/>
      <c r="C37" s="4"/>
      <c r="D37" s="4"/>
      <c r="E37" s="4"/>
      <c r="F37" s="4"/>
      <c r="G37" s="4"/>
      <c r="H37" s="4"/>
    </row>
    <row r="38" spans="2:8" x14ac:dyDescent="0.3">
      <c r="B38" s="9"/>
      <c r="C38" s="10"/>
      <c r="D38" s="10"/>
      <c r="E38" s="10"/>
      <c r="F38" s="10"/>
      <c r="G38" s="11"/>
      <c r="H38" s="4"/>
    </row>
    <row r="39" spans="2:8" x14ac:dyDescent="0.3">
      <c r="B39" s="8"/>
      <c r="C39" s="4"/>
      <c r="D39" s="4"/>
      <c r="E39" s="4"/>
      <c r="F39" s="4"/>
      <c r="G39" s="12"/>
    </row>
    <row r="40" spans="2:8" x14ac:dyDescent="0.3">
      <c r="B40" s="8"/>
      <c r="C40" s="4"/>
      <c r="D40" s="4"/>
      <c r="E40" s="4"/>
      <c r="F40" s="4"/>
      <c r="G40" s="12"/>
    </row>
    <row r="41" spans="2:8" x14ac:dyDescent="0.3">
      <c r="B41" s="8"/>
      <c r="C41" s="4"/>
      <c r="D41" s="4"/>
      <c r="E41" s="4"/>
      <c r="F41" s="4"/>
      <c r="G41" s="12"/>
    </row>
    <row r="42" spans="2:8" ht="31.2" x14ac:dyDescent="0.3">
      <c r="B42" s="8"/>
      <c r="C42" s="4"/>
      <c r="D42" s="15" t="s">
        <v>22</v>
      </c>
      <c r="E42" s="13" t="s">
        <v>23</v>
      </c>
      <c r="F42" s="16" t="s">
        <v>43</v>
      </c>
      <c r="G42" s="12"/>
    </row>
    <row r="43" spans="2:8" ht="18" x14ac:dyDescent="0.4">
      <c r="B43" s="8"/>
      <c r="C43" s="4"/>
      <c r="D43" s="18" t="s">
        <v>386</v>
      </c>
      <c r="E43" s="18" t="s">
        <v>26</v>
      </c>
      <c r="F43" s="18"/>
      <c r="G43" s="12"/>
    </row>
    <row r="44" spans="2:8" ht="33.6" x14ac:dyDescent="0.3">
      <c r="B44" s="8"/>
      <c r="C44" s="4"/>
      <c r="D44" s="17" t="s">
        <v>387</v>
      </c>
      <c r="E44" s="18" t="s">
        <v>26</v>
      </c>
      <c r="F44" s="18"/>
      <c r="G44" s="12"/>
    </row>
    <row r="45" spans="2:8" ht="56.25" customHeight="1" x14ac:dyDescent="0.3">
      <c r="B45" s="8"/>
      <c r="C45" s="4"/>
      <c r="D45" s="17" t="s">
        <v>388</v>
      </c>
      <c r="E45" s="18" t="s">
        <v>29</v>
      </c>
      <c r="F45" s="19" t="s">
        <v>389</v>
      </c>
      <c r="G45" s="12"/>
    </row>
    <row r="46" spans="2:8" ht="18" x14ac:dyDescent="0.4">
      <c r="B46" s="8"/>
      <c r="C46" s="4"/>
      <c r="D46" s="17" t="s">
        <v>390</v>
      </c>
      <c r="E46" s="18" t="s">
        <v>30</v>
      </c>
      <c r="F46" s="18"/>
      <c r="G46" s="12"/>
    </row>
    <row r="47" spans="2:8" x14ac:dyDescent="0.3">
      <c r="B47" s="8"/>
      <c r="C47" s="4"/>
      <c r="D47" s="4"/>
      <c r="E47" s="4"/>
      <c r="F47" s="4"/>
      <c r="G47" s="12"/>
    </row>
    <row r="48" spans="2:8" x14ac:dyDescent="0.3">
      <c r="B48" s="8"/>
      <c r="C48" s="4"/>
      <c r="D48" s="4"/>
      <c r="E48" s="4"/>
      <c r="F48" s="4"/>
      <c r="G48" s="12"/>
    </row>
    <row r="49" spans="2:7" x14ac:dyDescent="0.3">
      <c r="B49" s="8"/>
      <c r="C49" s="4"/>
      <c r="D49" s="4"/>
      <c r="E49" s="4"/>
      <c r="F49" s="4"/>
      <c r="G49" s="12"/>
    </row>
    <row r="50" spans="2:7" x14ac:dyDescent="0.3">
      <c r="B50" s="8"/>
      <c r="C50" s="4"/>
      <c r="D50" s="4"/>
      <c r="E50" s="4"/>
      <c r="F50" s="4"/>
      <c r="G50" s="12"/>
    </row>
    <row r="51" spans="2:7" ht="31.2" x14ac:dyDescent="0.3">
      <c r="B51" s="8"/>
      <c r="C51" s="4"/>
      <c r="D51" s="15" t="s">
        <v>22</v>
      </c>
      <c r="E51" s="13" t="s">
        <v>23</v>
      </c>
      <c r="F51" s="16" t="s">
        <v>43</v>
      </c>
      <c r="G51" s="12"/>
    </row>
    <row r="52" spans="2:7" ht="33.6" x14ac:dyDescent="0.3">
      <c r="B52" s="8"/>
      <c r="C52" s="4"/>
      <c r="D52" s="22" t="s">
        <v>391</v>
      </c>
      <c r="E52" s="18" t="s">
        <v>26</v>
      </c>
      <c r="F52" s="18"/>
      <c r="G52" s="12"/>
    </row>
    <row r="53" spans="2:7" ht="62.4" x14ac:dyDescent="0.3">
      <c r="B53" s="8"/>
      <c r="C53" s="4"/>
      <c r="D53" s="23" t="s">
        <v>35</v>
      </c>
      <c r="E53" s="24" t="s">
        <v>32</v>
      </c>
      <c r="F53" s="20" t="s">
        <v>378</v>
      </c>
      <c r="G53" s="12"/>
    </row>
    <row r="54" spans="2:7" ht="46.8" x14ac:dyDescent="0.3">
      <c r="B54" s="8"/>
      <c r="C54" s="4"/>
      <c r="D54" s="25" t="s">
        <v>36</v>
      </c>
      <c r="E54" s="24" t="s">
        <v>32</v>
      </c>
      <c r="F54" s="20" t="s">
        <v>392</v>
      </c>
      <c r="G54" s="12"/>
    </row>
    <row r="55" spans="2:7" ht="46.8" x14ac:dyDescent="0.3">
      <c r="B55" s="8"/>
      <c r="C55" s="4"/>
      <c r="D55" s="26" t="s">
        <v>393</v>
      </c>
      <c r="E55" s="18" t="s">
        <v>37</v>
      </c>
      <c r="F55" s="19" t="s">
        <v>365</v>
      </c>
      <c r="G55" s="12"/>
    </row>
    <row r="56" spans="2:7" ht="31.2" x14ac:dyDescent="0.3">
      <c r="B56" s="8"/>
      <c r="C56" s="4"/>
      <c r="D56" s="26" t="s">
        <v>394</v>
      </c>
      <c r="E56" s="18" t="s">
        <v>37</v>
      </c>
      <c r="F56" s="19" t="s">
        <v>363</v>
      </c>
      <c r="G56" s="12"/>
    </row>
    <row r="57" spans="2:7" ht="33.6" x14ac:dyDescent="0.3">
      <c r="B57" s="8"/>
      <c r="C57" s="4"/>
      <c r="D57" s="22" t="s">
        <v>395</v>
      </c>
      <c r="E57" s="18" t="s">
        <v>37</v>
      </c>
      <c r="F57" s="19" t="s">
        <v>363</v>
      </c>
      <c r="G57" s="12"/>
    </row>
    <row r="58" spans="2:7" ht="46.8" x14ac:dyDescent="0.3">
      <c r="B58" s="8"/>
      <c r="C58" s="4"/>
      <c r="D58" s="26" t="s">
        <v>396</v>
      </c>
      <c r="E58" s="18" t="s">
        <v>37</v>
      </c>
      <c r="F58" s="19" t="s">
        <v>364</v>
      </c>
      <c r="G58" s="12"/>
    </row>
    <row r="59" spans="2:7" ht="16.2" thickBot="1" x14ac:dyDescent="0.35">
      <c r="B59" s="373"/>
      <c r="C59" s="370"/>
      <c r="D59" s="370"/>
      <c r="E59" s="370"/>
      <c r="F59" s="370"/>
      <c r="G59" s="372"/>
    </row>
  </sheetData>
  <mergeCells count="1">
    <mergeCell ref="A2:G2"/>
  </mergeCells>
  <pageMargins left="0.25" right="0.25" top="0.75" bottom="0.75" header="0.3" footer="0.3"/>
  <pageSetup paperSize="9" scale="94" fitToHeight="0" orientation="landscape" horizont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1"/>
  <dimension ref="A1:AG49"/>
  <sheetViews>
    <sheetView topLeftCell="A46" zoomScale="92" zoomScaleNormal="92" workbookViewId="0">
      <selection activeCell="A49" sqref="A49:E49"/>
    </sheetView>
  </sheetViews>
  <sheetFormatPr defaultColWidth="9.33203125" defaultRowHeight="13.8" x14ac:dyDescent="0.25"/>
  <cols>
    <col min="1" max="1" width="47.33203125" style="171" customWidth="1"/>
    <col min="2" max="2" width="11.33203125" style="171" bestFit="1" customWidth="1"/>
    <col min="3" max="3" width="10.5546875" style="171" bestFit="1" customWidth="1"/>
    <col min="4" max="4" width="9.33203125" style="171" customWidth="1"/>
    <col min="5" max="5" width="9.6640625" style="171" customWidth="1"/>
    <col min="6" max="6" width="11.33203125" style="171" customWidth="1"/>
    <col min="7" max="7" width="11.33203125" style="171" bestFit="1" customWidth="1"/>
    <col min="8" max="9" width="11.33203125" style="171" customWidth="1"/>
    <col min="10" max="10" width="11.33203125" style="171" bestFit="1" customWidth="1"/>
    <col min="11" max="12" width="11.33203125" style="171" customWidth="1"/>
    <col min="13" max="13" width="11.33203125" style="171" bestFit="1" customWidth="1"/>
    <col min="14" max="15" width="11.33203125" style="171" customWidth="1"/>
    <col min="16" max="16" width="9.33203125" style="171"/>
    <col min="17" max="17" width="11.5546875" style="171" customWidth="1"/>
    <col min="18" max="18" width="10.5546875" style="171" customWidth="1"/>
    <col min="19" max="19" width="11.33203125" style="171" customWidth="1"/>
    <col min="20" max="20" width="13.44140625" style="171" customWidth="1"/>
    <col min="21" max="32" width="11.33203125" style="171" customWidth="1"/>
    <col min="33" max="231" width="9.33203125" style="171"/>
    <col min="232" max="232" width="31.44140625" style="171" bestFit="1" customWidth="1"/>
    <col min="233" max="233" width="9.33203125" style="171"/>
    <col min="234" max="234" width="10.33203125" style="171" customWidth="1"/>
    <col min="235" max="16384" width="9.33203125" style="171"/>
  </cols>
  <sheetData>
    <row r="1" spans="1:33" x14ac:dyDescent="0.25">
      <c r="A1" s="170" t="s">
        <v>316</v>
      </c>
      <c r="W1" s="172"/>
      <c r="X1" s="173"/>
      <c r="Y1" s="173"/>
      <c r="Z1" s="172"/>
    </row>
    <row r="2" spans="1:33" x14ac:dyDescent="0.25">
      <c r="A2" s="170"/>
      <c r="W2" s="174"/>
      <c r="X2" s="173"/>
      <c r="Y2" s="173"/>
      <c r="Z2" s="174"/>
    </row>
    <row r="3" spans="1:33" x14ac:dyDescent="0.25">
      <c r="A3" s="208" t="s">
        <v>324</v>
      </c>
      <c r="W3" s="174"/>
      <c r="X3" s="173"/>
      <c r="Y3" s="173"/>
      <c r="Z3" s="174"/>
    </row>
    <row r="4" spans="1:33" x14ac:dyDescent="0.25">
      <c r="A4" s="207" t="s">
        <v>350</v>
      </c>
      <c r="W4" s="174"/>
      <c r="X4" s="173"/>
      <c r="Y4" s="173"/>
      <c r="Z4" s="174"/>
    </row>
    <row r="5" spans="1:33" ht="14.4" thickBot="1" x14ac:dyDescent="0.3">
      <c r="A5" s="170"/>
      <c r="W5" s="174"/>
      <c r="X5" s="173"/>
      <c r="Y5" s="173"/>
      <c r="Z5" s="174"/>
    </row>
    <row r="6" spans="1:33" x14ac:dyDescent="0.25">
      <c r="A6" s="619" t="s">
        <v>322</v>
      </c>
      <c r="B6" s="633" t="s">
        <v>290</v>
      </c>
      <c r="C6" s="634"/>
      <c r="D6" s="634"/>
      <c r="E6" s="634"/>
      <c r="F6" s="634"/>
      <c r="G6" s="634"/>
      <c r="H6" s="634"/>
      <c r="I6" s="634"/>
      <c r="J6" s="634"/>
      <c r="K6" s="634"/>
      <c r="L6" s="634"/>
      <c r="M6" s="634"/>
      <c r="N6" s="634"/>
      <c r="O6" s="635"/>
      <c r="P6" s="622" t="s">
        <v>321</v>
      </c>
      <c r="Q6" s="623"/>
      <c r="R6" s="623"/>
      <c r="S6" s="623"/>
      <c r="T6" s="624"/>
      <c r="U6" s="616" t="s">
        <v>319</v>
      </c>
      <c r="V6" s="617"/>
      <c r="W6" s="617"/>
      <c r="X6" s="618"/>
      <c r="Y6" s="633" t="s">
        <v>311</v>
      </c>
      <c r="Z6" s="634"/>
      <c r="AA6" s="634"/>
      <c r="AB6" s="634"/>
      <c r="AC6" s="634"/>
      <c r="AD6" s="634"/>
      <c r="AE6" s="634"/>
      <c r="AF6" s="635"/>
    </row>
    <row r="7" spans="1:33" ht="13.5" customHeight="1" x14ac:dyDescent="0.25">
      <c r="A7" s="620"/>
      <c r="B7" s="636" t="s">
        <v>117</v>
      </c>
      <c r="C7" s="637"/>
      <c r="D7" s="637"/>
      <c r="E7" s="637"/>
      <c r="F7" s="637" t="s">
        <v>118</v>
      </c>
      <c r="G7" s="637"/>
      <c r="H7" s="637"/>
      <c r="I7" s="637" t="s">
        <v>119</v>
      </c>
      <c r="J7" s="637"/>
      <c r="K7" s="637"/>
      <c r="L7" s="637"/>
      <c r="M7" s="637" t="s">
        <v>120</v>
      </c>
      <c r="N7" s="637"/>
      <c r="O7" s="631"/>
      <c r="P7" s="625" t="s">
        <v>132</v>
      </c>
      <c r="Q7" s="627" t="s">
        <v>133</v>
      </c>
      <c r="R7" s="629" t="s">
        <v>98</v>
      </c>
      <c r="S7" s="629" t="s">
        <v>122</v>
      </c>
      <c r="T7" s="638" t="s">
        <v>323</v>
      </c>
      <c r="U7" s="636" t="s">
        <v>312</v>
      </c>
      <c r="V7" s="637" t="s">
        <v>313</v>
      </c>
      <c r="W7" s="637" t="s">
        <v>314</v>
      </c>
      <c r="X7" s="631" t="s">
        <v>315</v>
      </c>
      <c r="Y7" s="636" t="s">
        <v>117</v>
      </c>
      <c r="Z7" s="637"/>
      <c r="AA7" s="637"/>
      <c r="AB7" s="637" t="s">
        <v>317</v>
      </c>
      <c r="AC7" s="637" t="s">
        <v>119</v>
      </c>
      <c r="AD7" s="637" t="s">
        <v>120</v>
      </c>
      <c r="AE7" s="637"/>
      <c r="AF7" s="631" t="s">
        <v>131</v>
      </c>
    </row>
    <row r="8" spans="1:33" ht="51.75" customHeight="1" thickBot="1" x14ac:dyDescent="0.3">
      <c r="A8" s="621"/>
      <c r="B8" s="284" t="s">
        <v>121</v>
      </c>
      <c r="C8" s="285" t="s">
        <v>122</v>
      </c>
      <c r="D8" s="285" t="s">
        <v>123</v>
      </c>
      <c r="E8" s="285" t="s">
        <v>312</v>
      </c>
      <c r="F8" s="286" t="s">
        <v>124</v>
      </c>
      <c r="G8" s="285" t="s">
        <v>125</v>
      </c>
      <c r="H8" s="285" t="s">
        <v>313</v>
      </c>
      <c r="I8" s="286" t="s">
        <v>126</v>
      </c>
      <c r="J8" s="285" t="s">
        <v>127</v>
      </c>
      <c r="K8" s="286" t="s">
        <v>128</v>
      </c>
      <c r="L8" s="285" t="s">
        <v>314</v>
      </c>
      <c r="M8" s="285" t="s">
        <v>129</v>
      </c>
      <c r="N8" s="286" t="s">
        <v>130</v>
      </c>
      <c r="O8" s="287" t="s">
        <v>315</v>
      </c>
      <c r="P8" s="626"/>
      <c r="Q8" s="628"/>
      <c r="R8" s="630"/>
      <c r="S8" s="630"/>
      <c r="T8" s="639"/>
      <c r="U8" s="641"/>
      <c r="V8" s="640"/>
      <c r="W8" s="640"/>
      <c r="X8" s="632"/>
      <c r="Y8" s="284" t="s">
        <v>121</v>
      </c>
      <c r="Z8" s="285" t="s">
        <v>122</v>
      </c>
      <c r="AA8" s="285" t="s">
        <v>123</v>
      </c>
      <c r="AB8" s="640"/>
      <c r="AC8" s="640"/>
      <c r="AD8" s="285" t="s">
        <v>129</v>
      </c>
      <c r="AE8" s="286" t="s">
        <v>130</v>
      </c>
      <c r="AF8" s="632"/>
    </row>
    <row r="9" spans="1:33" x14ac:dyDescent="0.25">
      <c r="A9" s="204" t="s">
        <v>135</v>
      </c>
      <c r="B9" s="187">
        <v>0.03</v>
      </c>
      <c r="C9" s="186">
        <v>0.83199999999999996</v>
      </c>
      <c r="D9" s="186">
        <v>6.0000000000000001E-3</v>
      </c>
      <c r="E9" s="186">
        <f>B9+C9+D9</f>
        <v>0.86799999999999999</v>
      </c>
      <c r="F9" s="186">
        <v>1E-3</v>
      </c>
      <c r="G9" s="186">
        <v>1E-3</v>
      </c>
      <c r="H9" s="186">
        <f>F9+G9</f>
        <v>2E-3</v>
      </c>
      <c r="I9" s="186">
        <v>0</v>
      </c>
      <c r="J9" s="186">
        <v>0</v>
      </c>
      <c r="K9" s="186">
        <v>0</v>
      </c>
      <c r="L9" s="185">
        <f>I9+J9+K9</f>
        <v>0</v>
      </c>
      <c r="M9" s="186">
        <v>5.0999999999999997E-2</v>
      </c>
      <c r="N9" s="186">
        <v>7.8E-2</v>
      </c>
      <c r="O9" s="188">
        <f>M9+N9</f>
        <v>0.129</v>
      </c>
      <c r="P9" s="200">
        <f>B9</f>
        <v>0.03</v>
      </c>
      <c r="Q9" s="199">
        <f>H9</f>
        <v>2E-3</v>
      </c>
      <c r="R9" s="199">
        <f>M9</f>
        <v>5.0999999999999997E-2</v>
      </c>
      <c r="S9" s="199">
        <f>C9</f>
        <v>0.83199999999999996</v>
      </c>
      <c r="T9" s="209">
        <f>1-P9-Q9-R9-S9</f>
        <v>8.4999999999999964E-2</v>
      </c>
      <c r="U9" s="187">
        <v>0.58699999999999997</v>
      </c>
      <c r="V9" s="186">
        <v>6.7000000000000004E-2</v>
      </c>
      <c r="W9" s="186">
        <v>0.111</v>
      </c>
      <c r="X9" s="185">
        <v>0.23499999999999999</v>
      </c>
      <c r="Y9" s="200">
        <f t="shared" ref="Y9:AA10" si="0">(B9/$E9)*$U9</f>
        <v>2.0288018433179719E-2</v>
      </c>
      <c r="Z9" s="199">
        <f t="shared" si="0"/>
        <v>0.56265437788018424</v>
      </c>
      <c r="AA9" s="186">
        <f t="shared" si="0"/>
        <v>4.0576036866359451E-3</v>
      </c>
      <c r="AB9" s="198">
        <v>6.7000000000000004E-2</v>
      </c>
      <c r="AC9" s="185">
        <v>0.111</v>
      </c>
      <c r="AD9" s="199">
        <f>(M9/$O9)*$X9</f>
        <v>9.2906976744186034E-2</v>
      </c>
      <c r="AE9" s="186">
        <f>(N9/$O9)*$X9</f>
        <v>0.14209302325581394</v>
      </c>
      <c r="AF9" s="210">
        <f>1-Y9-Z9-AB9-AD9</f>
        <v>0.25715062694245</v>
      </c>
      <c r="AG9" s="379">
        <f>Y9+Z9+AB9+AD9+AF9</f>
        <v>1</v>
      </c>
    </row>
    <row r="10" spans="1:33" x14ac:dyDescent="0.25">
      <c r="A10" s="205" t="s">
        <v>136</v>
      </c>
      <c r="B10" s="180">
        <v>0.33700000000000002</v>
      </c>
      <c r="C10" s="175">
        <v>0.44400000000000001</v>
      </c>
      <c r="D10" s="175">
        <v>1.2999999999999999E-2</v>
      </c>
      <c r="E10" s="175">
        <f>B10+C10+D10</f>
        <v>0.79400000000000004</v>
      </c>
      <c r="F10" s="175">
        <v>3.9E-2</v>
      </c>
      <c r="G10" s="175">
        <v>2E-3</v>
      </c>
      <c r="H10" s="175">
        <f>F10+G10</f>
        <v>4.1000000000000002E-2</v>
      </c>
      <c r="I10" s="175">
        <v>2.1000000000000001E-2</v>
      </c>
      <c r="J10" s="175">
        <v>1E-3</v>
      </c>
      <c r="K10" s="175">
        <v>4.0000000000000001E-3</v>
      </c>
      <c r="L10" s="189">
        <f>I10+J10+K10</f>
        <v>2.6000000000000002E-2</v>
      </c>
      <c r="M10" s="175">
        <v>0.02</v>
      </c>
      <c r="N10" s="175">
        <v>0.11899999999999999</v>
      </c>
      <c r="O10" s="181">
        <f>M10+N10</f>
        <v>0.13899999999999998</v>
      </c>
      <c r="P10" s="191">
        <f>B10</f>
        <v>0.33700000000000002</v>
      </c>
      <c r="Q10" s="192">
        <f>H10</f>
        <v>4.1000000000000002E-2</v>
      </c>
      <c r="R10" s="192">
        <f>M10</f>
        <v>0.02</v>
      </c>
      <c r="S10" s="192">
        <f>C10</f>
        <v>0.44400000000000001</v>
      </c>
      <c r="T10" s="193">
        <f t="shared" ref="T10:T31" si="1">1-P10-Q10-R10-S10</f>
        <v>0.15799999999999997</v>
      </c>
      <c r="U10" s="180">
        <v>0.47</v>
      </c>
      <c r="V10" s="175">
        <v>0.151</v>
      </c>
      <c r="W10" s="175">
        <v>0.16</v>
      </c>
      <c r="X10" s="189">
        <v>0.219</v>
      </c>
      <c r="Y10" s="191">
        <f t="shared" si="0"/>
        <v>0.19948362720403023</v>
      </c>
      <c r="Z10" s="192">
        <f t="shared" si="0"/>
        <v>0.2628211586901763</v>
      </c>
      <c r="AA10" s="175">
        <f t="shared" si="0"/>
        <v>7.6952141057934501E-3</v>
      </c>
      <c r="AB10" s="197">
        <v>0.151</v>
      </c>
      <c r="AC10" s="189">
        <v>0.16</v>
      </c>
      <c r="AD10" s="192">
        <f t="shared" ref="AD10:AD39" si="2">(M10/$O10)*$X10</f>
        <v>3.1510791366906481E-2</v>
      </c>
      <c r="AE10" s="175">
        <f t="shared" ref="AE10:AE39" si="3">(N10/$O10)*$X10</f>
        <v>0.18748920863309354</v>
      </c>
      <c r="AF10" s="201">
        <f t="shared" ref="AF10:AF39" si="4">1-Y10-Z10-AB10-AD10</f>
        <v>0.35518442273888695</v>
      </c>
    </row>
    <row r="11" spans="1:33" x14ac:dyDescent="0.25">
      <c r="A11" s="205" t="s">
        <v>137</v>
      </c>
      <c r="B11" s="180">
        <v>0.13800000000000001</v>
      </c>
      <c r="C11" s="175">
        <v>0.53600000000000003</v>
      </c>
      <c r="D11" s="175">
        <v>7.4999999999999997E-2</v>
      </c>
      <c r="E11" s="175">
        <f t="shared" ref="E11:E44" si="5">SUM(B11:D11)</f>
        <v>0.749</v>
      </c>
      <c r="F11" s="175">
        <v>5.2999999999999999E-2</v>
      </c>
      <c r="G11" s="175">
        <v>8.5999999999999993E-2</v>
      </c>
      <c r="H11" s="175">
        <f t="shared" ref="H11:H44" si="6">SUM(F11:G11)</f>
        <v>0.13899999999999998</v>
      </c>
      <c r="I11" s="175">
        <v>3.0000000000000001E-3</v>
      </c>
      <c r="J11" s="175">
        <v>2E-3</v>
      </c>
      <c r="K11" s="175">
        <v>2E-3</v>
      </c>
      <c r="L11" s="189">
        <f t="shared" ref="L11:L44" si="7">SUM(I11:K11)</f>
        <v>7.0000000000000001E-3</v>
      </c>
      <c r="M11" s="175">
        <v>3.7999999999999999E-2</v>
      </c>
      <c r="N11" s="175">
        <v>6.7000000000000004E-2</v>
      </c>
      <c r="O11" s="181">
        <f t="shared" ref="O11:O44" si="8">M11+N11</f>
        <v>0.10500000000000001</v>
      </c>
      <c r="P11" s="191">
        <f t="shared" ref="P11:P44" si="9">B11</f>
        <v>0.13800000000000001</v>
      </c>
      <c r="Q11" s="192">
        <f t="shared" ref="Q11:Q44" si="10">H11</f>
        <v>0.13899999999999998</v>
      </c>
      <c r="R11" s="192">
        <f t="shared" ref="R11:R44" si="11">M11</f>
        <v>3.7999999999999999E-2</v>
      </c>
      <c r="S11" s="192">
        <f t="shared" ref="S11:S44" si="12">C11</f>
        <v>0.53600000000000003</v>
      </c>
      <c r="T11" s="193">
        <f t="shared" si="1"/>
        <v>0.14899999999999991</v>
      </c>
      <c r="U11" s="180">
        <v>0.28100000000000003</v>
      </c>
      <c r="V11" s="175">
        <v>0.32100000000000001</v>
      </c>
      <c r="W11" s="175">
        <v>0.26800000000000002</v>
      </c>
      <c r="X11" s="189">
        <v>0.13</v>
      </c>
      <c r="Y11" s="191">
        <f t="shared" ref="Y11:Y39" si="13">(B11/$E11)*$U11</f>
        <v>5.1773030707610156E-2</v>
      </c>
      <c r="Z11" s="192">
        <f t="shared" ref="Z11:Z39" si="14">(C11/$E11)*$U11</f>
        <v>0.20108945260347133</v>
      </c>
      <c r="AA11" s="175">
        <f t="shared" ref="AA11:AA39" si="15">(D11/$E11)*$U11</f>
        <v>2.8137516688918559E-2</v>
      </c>
      <c r="AB11" s="197">
        <v>0.32100000000000001</v>
      </c>
      <c r="AC11" s="189">
        <v>0.26800000000000002</v>
      </c>
      <c r="AD11" s="192">
        <f t="shared" si="2"/>
        <v>4.704761904761904E-2</v>
      </c>
      <c r="AE11" s="175">
        <f t="shared" si="3"/>
        <v>8.2952380952380944E-2</v>
      </c>
      <c r="AF11" s="201">
        <f t="shared" si="4"/>
        <v>0.37908989764129941</v>
      </c>
    </row>
    <row r="12" spans="1:33" x14ac:dyDescent="0.25">
      <c r="A12" s="205" t="s">
        <v>138</v>
      </c>
      <c r="B12" s="180">
        <v>0.15</v>
      </c>
      <c r="C12" s="175">
        <v>0.503</v>
      </c>
      <c r="D12" s="175">
        <v>5.8000000000000003E-2</v>
      </c>
      <c r="E12" s="175">
        <f t="shared" si="5"/>
        <v>0.71100000000000008</v>
      </c>
      <c r="F12" s="175">
        <v>0.11700000000000001</v>
      </c>
      <c r="G12" s="175">
        <v>9.2999999999999999E-2</v>
      </c>
      <c r="H12" s="175">
        <f t="shared" si="6"/>
        <v>0.21000000000000002</v>
      </c>
      <c r="I12" s="175">
        <v>7.0000000000000001E-3</v>
      </c>
      <c r="J12" s="175">
        <v>6.0000000000000001E-3</v>
      </c>
      <c r="K12" s="175">
        <v>3.0000000000000001E-3</v>
      </c>
      <c r="L12" s="189">
        <f t="shared" si="7"/>
        <v>1.6E-2</v>
      </c>
      <c r="M12" s="175">
        <v>1.2999999999999999E-2</v>
      </c>
      <c r="N12" s="175">
        <v>0.05</v>
      </c>
      <c r="O12" s="181">
        <f>M12+N12</f>
        <v>6.3E-2</v>
      </c>
      <c r="P12" s="191">
        <f t="shared" si="9"/>
        <v>0.15</v>
      </c>
      <c r="Q12" s="192">
        <f t="shared" si="10"/>
        <v>0.21000000000000002</v>
      </c>
      <c r="R12" s="192">
        <f t="shared" si="11"/>
        <v>1.2999999999999999E-2</v>
      </c>
      <c r="S12" s="192">
        <f t="shared" si="12"/>
        <v>0.503</v>
      </c>
      <c r="T12" s="193">
        <f t="shared" si="1"/>
        <v>0.12399999999999989</v>
      </c>
      <c r="U12" s="180">
        <v>0.58899999999999997</v>
      </c>
      <c r="V12" s="175">
        <v>0.26400000000000001</v>
      </c>
      <c r="W12" s="175">
        <v>9.2999999999999999E-2</v>
      </c>
      <c r="X12" s="189">
        <v>5.3999999999999999E-2</v>
      </c>
      <c r="Y12" s="191">
        <f t="shared" si="13"/>
        <v>0.1242616033755274</v>
      </c>
      <c r="Z12" s="192">
        <f t="shared" si="14"/>
        <v>0.4166905766526019</v>
      </c>
      <c r="AA12" s="175">
        <f t="shared" si="15"/>
        <v>4.8047819971870596E-2</v>
      </c>
      <c r="AB12" s="197">
        <v>0.26400000000000001</v>
      </c>
      <c r="AC12" s="189">
        <v>9.2999999999999999E-2</v>
      </c>
      <c r="AD12" s="192">
        <f t="shared" si="2"/>
        <v>1.1142857142857142E-2</v>
      </c>
      <c r="AE12" s="175">
        <f t="shared" si="3"/>
        <v>4.2857142857142858E-2</v>
      </c>
      <c r="AF12" s="201">
        <f t="shared" si="4"/>
        <v>0.18390496282901356</v>
      </c>
    </row>
    <row r="13" spans="1:33" x14ac:dyDescent="0.25">
      <c r="A13" s="205" t="s">
        <v>139</v>
      </c>
      <c r="B13" s="180">
        <v>7.1999999999999995E-2</v>
      </c>
      <c r="C13" s="175">
        <v>0.52700000000000002</v>
      </c>
      <c r="D13" s="175">
        <v>3.5000000000000003E-2</v>
      </c>
      <c r="E13" s="175">
        <f t="shared" si="5"/>
        <v>0.63400000000000001</v>
      </c>
      <c r="F13" s="175">
        <v>3.3000000000000002E-2</v>
      </c>
      <c r="G13" s="175">
        <v>1.2E-2</v>
      </c>
      <c r="H13" s="175">
        <f t="shared" si="6"/>
        <v>4.4999999999999998E-2</v>
      </c>
      <c r="I13" s="175">
        <v>5.0000000000000001E-3</v>
      </c>
      <c r="J13" s="175">
        <v>2E-3</v>
      </c>
      <c r="K13" s="175">
        <v>3.0000000000000001E-3</v>
      </c>
      <c r="L13" s="189">
        <f t="shared" si="7"/>
        <v>0.01</v>
      </c>
      <c r="M13" s="175">
        <v>2.1999999999999999E-2</v>
      </c>
      <c r="N13" s="175">
        <v>0.28899999999999998</v>
      </c>
      <c r="O13" s="181">
        <f t="shared" si="8"/>
        <v>0.311</v>
      </c>
      <c r="P13" s="191">
        <f t="shared" si="9"/>
        <v>7.1999999999999995E-2</v>
      </c>
      <c r="Q13" s="192">
        <f t="shared" si="10"/>
        <v>4.4999999999999998E-2</v>
      </c>
      <c r="R13" s="192">
        <f t="shared" si="11"/>
        <v>2.1999999999999999E-2</v>
      </c>
      <c r="S13" s="192">
        <f t="shared" si="12"/>
        <v>0.52700000000000002</v>
      </c>
      <c r="T13" s="193">
        <f t="shared" si="1"/>
        <v>0.33399999999999996</v>
      </c>
      <c r="U13" s="180">
        <v>0.434</v>
      </c>
      <c r="V13" s="175">
        <v>0.114</v>
      </c>
      <c r="W13" s="175">
        <v>0.14899999999999999</v>
      </c>
      <c r="X13" s="189">
        <v>0.30299999999999999</v>
      </c>
      <c r="Y13" s="191">
        <f t="shared" si="13"/>
        <v>4.9287066246056777E-2</v>
      </c>
      <c r="Z13" s="192">
        <f t="shared" si="14"/>
        <v>0.36075394321766563</v>
      </c>
      <c r="AA13" s="175">
        <f t="shared" si="15"/>
        <v>2.3958990536277605E-2</v>
      </c>
      <c r="AB13" s="197">
        <v>0.114</v>
      </c>
      <c r="AC13" s="189">
        <v>0.14899999999999999</v>
      </c>
      <c r="AD13" s="192">
        <f t="shared" si="2"/>
        <v>2.1434083601286173E-2</v>
      </c>
      <c r="AE13" s="175">
        <f t="shared" si="3"/>
        <v>0.28156591639871381</v>
      </c>
      <c r="AF13" s="201">
        <f t="shared" si="4"/>
        <v>0.45452490693499148</v>
      </c>
    </row>
    <row r="14" spans="1:33" x14ac:dyDescent="0.25">
      <c r="A14" s="205" t="s">
        <v>140</v>
      </c>
      <c r="B14" s="180">
        <v>0.85899999999999999</v>
      </c>
      <c r="C14" s="175">
        <v>8.9999999999999993E-3</v>
      </c>
      <c r="D14" s="175">
        <v>2E-3</v>
      </c>
      <c r="E14" s="175">
        <f t="shared" si="5"/>
        <v>0.87</v>
      </c>
      <c r="F14" s="175">
        <v>4.0000000000000001E-3</v>
      </c>
      <c r="G14" s="175">
        <v>1E-3</v>
      </c>
      <c r="H14" s="175">
        <f t="shared" si="6"/>
        <v>5.0000000000000001E-3</v>
      </c>
      <c r="I14" s="175">
        <v>1E-3</v>
      </c>
      <c r="J14" s="175">
        <v>0</v>
      </c>
      <c r="K14" s="175">
        <v>0</v>
      </c>
      <c r="L14" s="189">
        <f t="shared" si="7"/>
        <v>1E-3</v>
      </c>
      <c r="M14" s="175">
        <v>9.1999999999999998E-2</v>
      </c>
      <c r="N14" s="175">
        <v>3.2000000000000001E-2</v>
      </c>
      <c r="O14" s="181">
        <f t="shared" si="8"/>
        <v>0.124</v>
      </c>
      <c r="P14" s="191">
        <f t="shared" si="9"/>
        <v>0.85899999999999999</v>
      </c>
      <c r="Q14" s="192">
        <f t="shared" si="10"/>
        <v>5.0000000000000001E-3</v>
      </c>
      <c r="R14" s="192">
        <f t="shared" si="11"/>
        <v>9.1999999999999998E-2</v>
      </c>
      <c r="S14" s="192">
        <f t="shared" si="12"/>
        <v>8.9999999999999993E-3</v>
      </c>
      <c r="T14" s="193">
        <f t="shared" si="1"/>
        <v>3.500000000000001E-2</v>
      </c>
      <c r="U14" s="180">
        <v>0.70799999999999996</v>
      </c>
      <c r="V14" s="175">
        <v>0.01</v>
      </c>
      <c r="W14" s="175">
        <v>8.3000000000000004E-2</v>
      </c>
      <c r="X14" s="189">
        <v>0.19900000000000001</v>
      </c>
      <c r="Y14" s="191">
        <f t="shared" si="13"/>
        <v>0.69904827586206886</v>
      </c>
      <c r="Z14" s="192">
        <f t="shared" si="14"/>
        <v>7.3241379310344827E-3</v>
      </c>
      <c r="AA14" s="175">
        <f t="shared" si="15"/>
        <v>1.6275862068965516E-3</v>
      </c>
      <c r="AB14" s="197">
        <v>0.01</v>
      </c>
      <c r="AC14" s="189">
        <v>8.3000000000000004E-2</v>
      </c>
      <c r="AD14" s="192">
        <f t="shared" si="2"/>
        <v>0.1476451612903226</v>
      </c>
      <c r="AE14" s="175">
        <f t="shared" si="3"/>
        <v>5.1354838709677421E-2</v>
      </c>
      <c r="AF14" s="201">
        <f t="shared" si="4"/>
        <v>0.13598242491657406</v>
      </c>
    </row>
    <row r="15" spans="1:33" x14ac:dyDescent="0.25">
      <c r="A15" s="205" t="s">
        <v>141</v>
      </c>
      <c r="B15" s="180">
        <v>9.0999999999999998E-2</v>
      </c>
      <c r="C15" s="175">
        <v>0.48599999999999999</v>
      </c>
      <c r="D15" s="175">
        <v>0.01</v>
      </c>
      <c r="E15" s="175">
        <f t="shared" si="5"/>
        <v>0.58699999999999997</v>
      </c>
      <c r="F15" s="175">
        <v>8.9999999999999993E-3</v>
      </c>
      <c r="G15" s="175">
        <v>2E-3</v>
      </c>
      <c r="H15" s="175">
        <f t="shared" si="6"/>
        <v>1.0999999999999999E-2</v>
      </c>
      <c r="I15" s="175">
        <v>3.0000000000000001E-3</v>
      </c>
      <c r="J15" s="175">
        <v>0</v>
      </c>
      <c r="K15" s="175">
        <v>1E-3</v>
      </c>
      <c r="L15" s="189">
        <f t="shared" si="7"/>
        <v>4.0000000000000001E-3</v>
      </c>
      <c r="M15" s="175">
        <v>5.3999999999999999E-2</v>
      </c>
      <c r="N15" s="175">
        <v>0.34399999999999997</v>
      </c>
      <c r="O15" s="181">
        <f t="shared" si="8"/>
        <v>0.39799999999999996</v>
      </c>
      <c r="P15" s="191">
        <f t="shared" si="9"/>
        <v>9.0999999999999998E-2</v>
      </c>
      <c r="Q15" s="192">
        <f t="shared" si="10"/>
        <v>1.0999999999999999E-2</v>
      </c>
      <c r="R15" s="192">
        <f t="shared" si="11"/>
        <v>5.3999999999999999E-2</v>
      </c>
      <c r="S15" s="192">
        <f t="shared" si="12"/>
        <v>0.48599999999999999</v>
      </c>
      <c r="T15" s="193">
        <f t="shared" si="1"/>
        <v>0.35799999999999998</v>
      </c>
      <c r="U15" s="180">
        <v>0.38800000000000001</v>
      </c>
      <c r="V15" s="175">
        <v>5.1999999999999998E-2</v>
      </c>
      <c r="W15" s="175">
        <v>8.5999999999999993E-2</v>
      </c>
      <c r="X15" s="189">
        <v>0.47399999999999998</v>
      </c>
      <c r="Y15" s="191">
        <f t="shared" si="13"/>
        <v>6.0149914821124369E-2</v>
      </c>
      <c r="Z15" s="192">
        <f t="shared" si="14"/>
        <v>0.32124020442930151</v>
      </c>
      <c r="AA15" s="175">
        <f t="shared" si="15"/>
        <v>6.609880749574107E-3</v>
      </c>
      <c r="AB15" s="197">
        <v>5.1999999999999998E-2</v>
      </c>
      <c r="AC15" s="189">
        <v>8.5999999999999993E-2</v>
      </c>
      <c r="AD15" s="192">
        <f t="shared" si="2"/>
        <v>6.431155778894472E-2</v>
      </c>
      <c r="AE15" s="175">
        <f t="shared" si="3"/>
        <v>0.40968844221105521</v>
      </c>
      <c r="AF15" s="201">
        <f t="shared" si="4"/>
        <v>0.50229832296062937</v>
      </c>
    </row>
    <row r="16" spans="1:33" x14ac:dyDescent="0.25">
      <c r="A16" s="205" t="s">
        <v>142</v>
      </c>
      <c r="B16" s="180">
        <v>0.08</v>
      </c>
      <c r="C16" s="175">
        <v>0.71699999999999997</v>
      </c>
      <c r="D16" s="175">
        <v>5.0000000000000001E-3</v>
      </c>
      <c r="E16" s="175">
        <f t="shared" si="5"/>
        <v>0.80199999999999994</v>
      </c>
      <c r="F16" s="175">
        <v>6.0000000000000001E-3</v>
      </c>
      <c r="G16" s="175">
        <v>1E-3</v>
      </c>
      <c r="H16" s="175">
        <f t="shared" si="6"/>
        <v>7.0000000000000001E-3</v>
      </c>
      <c r="I16" s="175">
        <v>0</v>
      </c>
      <c r="J16" s="175">
        <v>3.0000000000000001E-3</v>
      </c>
      <c r="K16" s="175">
        <v>0</v>
      </c>
      <c r="L16" s="189">
        <f t="shared" si="7"/>
        <v>3.0000000000000001E-3</v>
      </c>
      <c r="M16" s="175">
        <v>7.5999999999999998E-2</v>
      </c>
      <c r="N16" s="175">
        <v>0.111</v>
      </c>
      <c r="O16" s="181">
        <f t="shared" si="8"/>
        <v>0.187</v>
      </c>
      <c r="P16" s="191">
        <f t="shared" si="9"/>
        <v>0.08</v>
      </c>
      <c r="Q16" s="192">
        <f t="shared" si="10"/>
        <v>7.0000000000000001E-3</v>
      </c>
      <c r="R16" s="192">
        <f t="shared" si="11"/>
        <v>7.5999999999999998E-2</v>
      </c>
      <c r="S16" s="192">
        <f t="shared" si="12"/>
        <v>0.71699999999999997</v>
      </c>
      <c r="T16" s="193">
        <f t="shared" si="1"/>
        <v>0.12000000000000011</v>
      </c>
      <c r="U16" s="180">
        <v>0.71599999999999997</v>
      </c>
      <c r="V16" s="175">
        <v>3.5000000000000003E-2</v>
      </c>
      <c r="W16" s="175">
        <v>2.1999999999999999E-2</v>
      </c>
      <c r="X16" s="189">
        <v>0.22800000000000001</v>
      </c>
      <c r="Y16" s="191">
        <f t="shared" si="13"/>
        <v>7.1421446384039897E-2</v>
      </c>
      <c r="Z16" s="192">
        <f t="shared" si="14"/>
        <v>0.64011471321695756</v>
      </c>
      <c r="AA16" s="175">
        <f t="shared" si="15"/>
        <v>4.4638403990024935E-3</v>
      </c>
      <c r="AB16" s="197">
        <v>3.5000000000000003E-2</v>
      </c>
      <c r="AC16" s="189">
        <v>2.1999999999999999E-2</v>
      </c>
      <c r="AD16" s="192">
        <f t="shared" si="2"/>
        <v>9.2663101604278084E-2</v>
      </c>
      <c r="AE16" s="175">
        <f t="shared" si="3"/>
        <v>0.13533689839572194</v>
      </c>
      <c r="AF16" s="201">
        <f t="shared" si="4"/>
        <v>0.1608007387947244</v>
      </c>
    </row>
    <row r="17" spans="1:32" x14ac:dyDescent="0.25">
      <c r="A17" s="205" t="s">
        <v>143</v>
      </c>
      <c r="B17" s="180">
        <v>6.3E-2</v>
      </c>
      <c r="C17" s="175">
        <v>0.77600000000000002</v>
      </c>
      <c r="D17" s="175">
        <v>3.0000000000000001E-3</v>
      </c>
      <c r="E17" s="175">
        <f t="shared" si="5"/>
        <v>0.84199999999999997</v>
      </c>
      <c r="F17" s="175">
        <v>0.01</v>
      </c>
      <c r="G17" s="175">
        <v>1E-3</v>
      </c>
      <c r="H17" s="175">
        <f t="shared" si="6"/>
        <v>1.0999999999999999E-2</v>
      </c>
      <c r="I17" s="175">
        <v>1E-3</v>
      </c>
      <c r="J17" s="175">
        <v>0</v>
      </c>
      <c r="K17" s="175">
        <v>0</v>
      </c>
      <c r="L17" s="189">
        <f t="shared" si="7"/>
        <v>1E-3</v>
      </c>
      <c r="M17" s="175">
        <v>0.105</v>
      </c>
      <c r="N17" s="175">
        <v>4.1000000000000002E-2</v>
      </c>
      <c r="O17" s="181">
        <f t="shared" si="8"/>
        <v>0.14599999999999999</v>
      </c>
      <c r="P17" s="191">
        <f t="shared" si="9"/>
        <v>6.3E-2</v>
      </c>
      <c r="Q17" s="192">
        <f t="shared" si="10"/>
        <v>1.0999999999999999E-2</v>
      </c>
      <c r="R17" s="192">
        <f t="shared" si="11"/>
        <v>0.105</v>
      </c>
      <c r="S17" s="192">
        <f t="shared" si="12"/>
        <v>0.77600000000000002</v>
      </c>
      <c r="T17" s="193">
        <f t="shared" si="1"/>
        <v>4.500000000000004E-2</v>
      </c>
      <c r="U17" s="180">
        <v>0.60599999999999998</v>
      </c>
      <c r="V17" s="175">
        <v>3.4000000000000002E-2</v>
      </c>
      <c r="W17" s="175">
        <v>1.4999999999999999E-2</v>
      </c>
      <c r="X17" s="189">
        <v>0.34599999999999997</v>
      </c>
      <c r="Y17" s="191">
        <f t="shared" si="13"/>
        <v>4.5342042755344418E-2</v>
      </c>
      <c r="Z17" s="192">
        <f t="shared" si="14"/>
        <v>0.55849881235154397</v>
      </c>
      <c r="AA17" s="175">
        <f t="shared" si="15"/>
        <v>2.1591448931116389E-3</v>
      </c>
      <c r="AB17" s="197">
        <v>3.4000000000000002E-2</v>
      </c>
      <c r="AC17" s="189">
        <v>1.4999999999999999E-2</v>
      </c>
      <c r="AD17" s="192">
        <f t="shared" si="2"/>
        <v>0.24883561643835614</v>
      </c>
      <c r="AE17" s="175">
        <f t="shared" si="3"/>
        <v>9.7164383561643836E-2</v>
      </c>
      <c r="AF17" s="201">
        <f t="shared" si="4"/>
        <v>0.11332352845475549</v>
      </c>
    </row>
    <row r="18" spans="1:32" x14ac:dyDescent="0.25">
      <c r="A18" s="205" t="s">
        <v>144</v>
      </c>
      <c r="B18" s="180">
        <v>0.60499999999999998</v>
      </c>
      <c r="C18" s="175">
        <v>0.247</v>
      </c>
      <c r="D18" s="175">
        <v>8.9999999999999993E-3</v>
      </c>
      <c r="E18" s="175">
        <f t="shared" si="5"/>
        <v>0.86099999999999999</v>
      </c>
      <c r="F18" s="175">
        <v>1.4999999999999999E-2</v>
      </c>
      <c r="G18" s="175">
        <v>2E-3</v>
      </c>
      <c r="H18" s="175">
        <f t="shared" si="6"/>
        <v>1.7000000000000001E-2</v>
      </c>
      <c r="I18" s="175">
        <v>2.1000000000000001E-2</v>
      </c>
      <c r="J18" s="175">
        <v>0</v>
      </c>
      <c r="K18" s="175">
        <v>0</v>
      </c>
      <c r="L18" s="189">
        <f t="shared" si="7"/>
        <v>2.1000000000000001E-2</v>
      </c>
      <c r="M18" s="175">
        <v>7.0999999999999994E-2</v>
      </c>
      <c r="N18" s="175">
        <v>0.03</v>
      </c>
      <c r="O18" s="181">
        <f t="shared" si="8"/>
        <v>0.10099999999999999</v>
      </c>
      <c r="P18" s="191">
        <f t="shared" si="9"/>
        <v>0.60499999999999998</v>
      </c>
      <c r="Q18" s="192">
        <f t="shared" si="10"/>
        <v>1.7000000000000001E-2</v>
      </c>
      <c r="R18" s="192">
        <f t="shared" si="11"/>
        <v>7.0999999999999994E-2</v>
      </c>
      <c r="S18" s="192">
        <f t="shared" si="12"/>
        <v>0.247</v>
      </c>
      <c r="T18" s="193">
        <f t="shared" si="1"/>
        <v>0.06</v>
      </c>
      <c r="U18" s="180">
        <v>0.47399999999999998</v>
      </c>
      <c r="V18" s="175">
        <v>0.152</v>
      </c>
      <c r="W18" s="175">
        <v>0.16500000000000001</v>
      </c>
      <c r="X18" s="189">
        <v>0.21</v>
      </c>
      <c r="Y18" s="191">
        <f t="shared" si="13"/>
        <v>0.33306620209059234</v>
      </c>
      <c r="Z18" s="192">
        <f t="shared" si="14"/>
        <v>0.13597909407665504</v>
      </c>
      <c r="AA18" s="175">
        <f t="shared" si="15"/>
        <v>4.9547038327526129E-3</v>
      </c>
      <c r="AB18" s="197">
        <v>0.152</v>
      </c>
      <c r="AC18" s="189">
        <v>0.16500000000000001</v>
      </c>
      <c r="AD18" s="192">
        <f t="shared" si="2"/>
        <v>0.14762376237623762</v>
      </c>
      <c r="AE18" s="175">
        <f t="shared" si="3"/>
        <v>6.2376237623762369E-2</v>
      </c>
      <c r="AF18" s="201">
        <f t="shared" si="4"/>
        <v>0.23133094145651503</v>
      </c>
    </row>
    <row r="19" spans="1:32" x14ac:dyDescent="0.25">
      <c r="A19" s="205" t="s">
        <v>145</v>
      </c>
      <c r="B19" s="180">
        <v>0.186</v>
      </c>
      <c r="C19" s="175">
        <v>0.59299999999999997</v>
      </c>
      <c r="D19" s="175">
        <v>2.7E-2</v>
      </c>
      <c r="E19" s="175">
        <f t="shared" si="5"/>
        <v>0.80599999999999994</v>
      </c>
      <c r="F19" s="175">
        <v>2.9000000000000001E-2</v>
      </c>
      <c r="G19" s="175">
        <v>6.0000000000000001E-3</v>
      </c>
      <c r="H19" s="175">
        <f t="shared" si="6"/>
        <v>3.5000000000000003E-2</v>
      </c>
      <c r="I19" s="175">
        <v>2E-3</v>
      </c>
      <c r="J19" s="175">
        <v>0</v>
      </c>
      <c r="K19" s="175">
        <v>8.9999999999999993E-3</v>
      </c>
      <c r="L19" s="189">
        <f t="shared" si="7"/>
        <v>1.0999999999999999E-2</v>
      </c>
      <c r="M19" s="175">
        <v>5.1999999999999998E-2</v>
      </c>
      <c r="N19" s="175">
        <v>9.5000000000000001E-2</v>
      </c>
      <c r="O19" s="181">
        <f t="shared" si="8"/>
        <v>0.14699999999999999</v>
      </c>
      <c r="P19" s="191">
        <f t="shared" si="9"/>
        <v>0.186</v>
      </c>
      <c r="Q19" s="192">
        <f t="shared" si="10"/>
        <v>3.5000000000000003E-2</v>
      </c>
      <c r="R19" s="192">
        <f t="shared" si="11"/>
        <v>5.1999999999999998E-2</v>
      </c>
      <c r="S19" s="192">
        <f t="shared" si="12"/>
        <v>0.59299999999999997</v>
      </c>
      <c r="T19" s="193">
        <f t="shared" si="1"/>
        <v>0.13400000000000001</v>
      </c>
      <c r="U19" s="180">
        <v>0.38900000000000001</v>
      </c>
      <c r="V19" s="175">
        <v>0.187</v>
      </c>
      <c r="W19" s="175">
        <v>0.11600000000000001</v>
      </c>
      <c r="X19" s="189">
        <v>0.308</v>
      </c>
      <c r="Y19" s="191">
        <f t="shared" si="13"/>
        <v>8.9769230769230782E-2</v>
      </c>
      <c r="Z19" s="192">
        <f t="shared" si="14"/>
        <v>0.28619975186104218</v>
      </c>
      <c r="AA19" s="175">
        <f t="shared" si="15"/>
        <v>1.3031017369727048E-2</v>
      </c>
      <c r="AB19" s="197">
        <v>0.187</v>
      </c>
      <c r="AC19" s="189">
        <v>0.11600000000000001</v>
      </c>
      <c r="AD19" s="192">
        <f t="shared" si="2"/>
        <v>0.10895238095238095</v>
      </c>
      <c r="AE19" s="175">
        <f t="shared" si="3"/>
        <v>0.19904761904761906</v>
      </c>
      <c r="AF19" s="201">
        <f t="shared" si="4"/>
        <v>0.32807863641734603</v>
      </c>
    </row>
    <row r="20" spans="1:32" x14ac:dyDescent="0.25">
      <c r="A20" s="205" t="s">
        <v>146</v>
      </c>
      <c r="B20" s="180">
        <v>0.60399999999999998</v>
      </c>
      <c r="C20" s="175">
        <v>0.24199999999999999</v>
      </c>
      <c r="D20" s="175">
        <v>5.0000000000000001E-3</v>
      </c>
      <c r="E20" s="175">
        <f t="shared" si="5"/>
        <v>0.85099999999999998</v>
      </c>
      <c r="F20" s="175">
        <v>0.02</v>
      </c>
      <c r="G20" s="175">
        <v>1E-3</v>
      </c>
      <c r="H20" s="175">
        <f t="shared" si="6"/>
        <v>2.1000000000000001E-2</v>
      </c>
      <c r="I20" s="175">
        <v>3.0000000000000001E-3</v>
      </c>
      <c r="J20" s="175">
        <v>0</v>
      </c>
      <c r="K20" s="175">
        <v>0</v>
      </c>
      <c r="L20" s="189">
        <f t="shared" si="7"/>
        <v>3.0000000000000001E-3</v>
      </c>
      <c r="M20" s="175">
        <v>3.5999999999999997E-2</v>
      </c>
      <c r="N20" s="175">
        <v>8.6999999999999994E-2</v>
      </c>
      <c r="O20" s="181">
        <f t="shared" si="8"/>
        <v>0.123</v>
      </c>
      <c r="P20" s="191">
        <f t="shared" si="9"/>
        <v>0.60399999999999998</v>
      </c>
      <c r="Q20" s="192">
        <f t="shared" si="10"/>
        <v>2.1000000000000001E-2</v>
      </c>
      <c r="R20" s="192">
        <f t="shared" si="11"/>
        <v>3.5999999999999997E-2</v>
      </c>
      <c r="S20" s="192">
        <f t="shared" si="12"/>
        <v>0.24199999999999999</v>
      </c>
      <c r="T20" s="193">
        <f t="shared" si="1"/>
        <v>9.7000000000000031E-2</v>
      </c>
      <c r="U20" s="180">
        <v>0.621</v>
      </c>
      <c r="V20" s="175">
        <v>9.8000000000000004E-2</v>
      </c>
      <c r="W20" s="175">
        <v>8.6999999999999994E-2</v>
      </c>
      <c r="X20" s="189">
        <v>0.19500000000000001</v>
      </c>
      <c r="Y20" s="191">
        <f t="shared" si="13"/>
        <v>0.44075675675675674</v>
      </c>
      <c r="Z20" s="192">
        <f t="shared" si="14"/>
        <v>0.17659459459459462</v>
      </c>
      <c r="AA20" s="175">
        <f t="shared" si="15"/>
        <v>3.6486486486486487E-3</v>
      </c>
      <c r="AB20" s="197">
        <v>9.8000000000000004E-2</v>
      </c>
      <c r="AC20" s="189">
        <v>8.6999999999999994E-2</v>
      </c>
      <c r="AD20" s="192">
        <f t="shared" si="2"/>
        <v>5.7073170731707312E-2</v>
      </c>
      <c r="AE20" s="175">
        <f t="shared" si="3"/>
        <v>0.13792682926829267</v>
      </c>
      <c r="AF20" s="201">
        <f t="shared" si="4"/>
        <v>0.22757547791694138</v>
      </c>
    </row>
    <row r="21" spans="1:32" x14ac:dyDescent="0.25">
      <c r="A21" s="205" t="s">
        <v>147</v>
      </c>
      <c r="B21" s="180">
        <v>0.54800000000000004</v>
      </c>
      <c r="C21" s="175">
        <v>0.23799999999999999</v>
      </c>
      <c r="D21" s="175">
        <v>0.02</v>
      </c>
      <c r="E21" s="175">
        <f t="shared" si="5"/>
        <v>0.80600000000000005</v>
      </c>
      <c r="F21" s="175">
        <v>6.8000000000000005E-2</v>
      </c>
      <c r="G21" s="175">
        <v>8.9999999999999993E-3</v>
      </c>
      <c r="H21" s="175">
        <f t="shared" si="6"/>
        <v>7.6999999999999999E-2</v>
      </c>
      <c r="I21" s="175">
        <v>1.4999999999999999E-2</v>
      </c>
      <c r="J21" s="175">
        <v>0</v>
      </c>
      <c r="K21" s="175">
        <v>1E-3</v>
      </c>
      <c r="L21" s="189">
        <f t="shared" si="7"/>
        <v>1.6E-2</v>
      </c>
      <c r="M21" s="175">
        <v>1.2999999999999999E-2</v>
      </c>
      <c r="N21" s="175">
        <v>8.7999999999999995E-2</v>
      </c>
      <c r="O21" s="181">
        <f t="shared" si="8"/>
        <v>0.10099999999999999</v>
      </c>
      <c r="P21" s="191">
        <f t="shared" si="9"/>
        <v>0.54800000000000004</v>
      </c>
      <c r="Q21" s="192">
        <f t="shared" si="10"/>
        <v>7.6999999999999999E-2</v>
      </c>
      <c r="R21" s="192">
        <f t="shared" si="11"/>
        <v>1.2999999999999999E-2</v>
      </c>
      <c r="S21" s="192">
        <f t="shared" si="12"/>
        <v>0.23799999999999999</v>
      </c>
      <c r="T21" s="193">
        <f t="shared" si="1"/>
        <v>0.12399999999999994</v>
      </c>
      <c r="U21" s="180">
        <v>0.31</v>
      </c>
      <c r="V21" s="175">
        <v>0.26500000000000001</v>
      </c>
      <c r="W21" s="175">
        <v>0.23200000000000001</v>
      </c>
      <c r="X21" s="189">
        <v>0.193</v>
      </c>
      <c r="Y21" s="191">
        <f t="shared" si="13"/>
        <v>0.21076923076923076</v>
      </c>
      <c r="Z21" s="192">
        <f t="shared" si="14"/>
        <v>9.1538461538461527E-2</v>
      </c>
      <c r="AA21" s="175">
        <f t="shared" si="15"/>
        <v>7.6923076923076919E-3</v>
      </c>
      <c r="AB21" s="197">
        <v>0.26500000000000001</v>
      </c>
      <c r="AC21" s="189">
        <v>0.23200000000000001</v>
      </c>
      <c r="AD21" s="192">
        <f t="shared" si="2"/>
        <v>2.4841584158415843E-2</v>
      </c>
      <c r="AE21" s="175">
        <f t="shared" si="3"/>
        <v>0.16815841584158417</v>
      </c>
      <c r="AF21" s="201">
        <f t="shared" si="4"/>
        <v>0.40785072353389173</v>
      </c>
    </row>
    <row r="22" spans="1:32" x14ac:dyDescent="0.25">
      <c r="A22" s="205" t="s">
        <v>148</v>
      </c>
      <c r="B22" s="180">
        <v>0.40699999999999997</v>
      </c>
      <c r="C22" s="175">
        <v>0.45300000000000001</v>
      </c>
      <c r="D22" s="175">
        <v>8.9999999999999993E-3</v>
      </c>
      <c r="E22" s="175">
        <f t="shared" si="5"/>
        <v>0.86899999999999999</v>
      </c>
      <c r="F22" s="175">
        <v>7.0000000000000001E-3</v>
      </c>
      <c r="G22" s="175">
        <v>1E-3</v>
      </c>
      <c r="H22" s="175">
        <f t="shared" si="6"/>
        <v>8.0000000000000002E-3</v>
      </c>
      <c r="I22" s="175">
        <v>1.2E-2</v>
      </c>
      <c r="J22" s="175">
        <v>0</v>
      </c>
      <c r="K22" s="175">
        <v>1E-3</v>
      </c>
      <c r="L22" s="189">
        <f t="shared" si="7"/>
        <v>1.3000000000000001E-2</v>
      </c>
      <c r="M22" s="175">
        <v>0.04</v>
      </c>
      <c r="N22" s="175">
        <v>6.9000000000000006E-2</v>
      </c>
      <c r="O22" s="181">
        <f t="shared" si="8"/>
        <v>0.10900000000000001</v>
      </c>
      <c r="P22" s="191">
        <f t="shared" si="9"/>
        <v>0.40699999999999997</v>
      </c>
      <c r="Q22" s="192">
        <f t="shared" si="10"/>
        <v>8.0000000000000002E-3</v>
      </c>
      <c r="R22" s="192">
        <f t="shared" si="11"/>
        <v>0.04</v>
      </c>
      <c r="S22" s="192">
        <f t="shared" si="12"/>
        <v>0.45300000000000001</v>
      </c>
      <c r="T22" s="193">
        <f t="shared" si="1"/>
        <v>9.1999999999999915E-2</v>
      </c>
      <c r="U22" s="180">
        <v>0.497</v>
      </c>
      <c r="V22" s="175">
        <v>0.12</v>
      </c>
      <c r="W22" s="175">
        <v>0.155</v>
      </c>
      <c r="X22" s="189">
        <v>0.22800000000000001</v>
      </c>
      <c r="Y22" s="191">
        <f t="shared" si="13"/>
        <v>0.23277215189873418</v>
      </c>
      <c r="Z22" s="192">
        <f t="shared" si="14"/>
        <v>0.25908055235903338</v>
      </c>
      <c r="AA22" s="175">
        <f t="shared" si="15"/>
        <v>5.1472957422324505E-3</v>
      </c>
      <c r="AB22" s="197">
        <v>0.12</v>
      </c>
      <c r="AC22" s="189">
        <v>0.155</v>
      </c>
      <c r="AD22" s="192">
        <f t="shared" si="2"/>
        <v>8.3669724770642204E-2</v>
      </c>
      <c r="AE22" s="175">
        <f t="shared" si="3"/>
        <v>0.14433027522935779</v>
      </c>
      <c r="AF22" s="201">
        <f t="shared" si="4"/>
        <v>0.30447757097159017</v>
      </c>
    </row>
    <row r="23" spans="1:32" x14ac:dyDescent="0.25">
      <c r="A23" s="205" t="s">
        <v>149</v>
      </c>
      <c r="B23" s="180">
        <v>0.253</v>
      </c>
      <c r="C23" s="175">
        <v>0.379</v>
      </c>
      <c r="D23" s="175">
        <v>5.2999999999999999E-2</v>
      </c>
      <c r="E23" s="175">
        <f t="shared" si="5"/>
        <v>0.68500000000000005</v>
      </c>
      <c r="F23" s="175">
        <v>3.1E-2</v>
      </c>
      <c r="G23" s="175">
        <v>1.2E-2</v>
      </c>
      <c r="H23" s="175">
        <f t="shared" si="6"/>
        <v>4.2999999999999997E-2</v>
      </c>
      <c r="I23" s="175">
        <v>0.105</v>
      </c>
      <c r="J23" s="175">
        <v>3.4000000000000002E-2</v>
      </c>
      <c r="K23" s="175">
        <v>8.0000000000000002E-3</v>
      </c>
      <c r="L23" s="189">
        <f t="shared" si="7"/>
        <v>0.14700000000000002</v>
      </c>
      <c r="M23" s="175">
        <v>1.7999999999999999E-2</v>
      </c>
      <c r="N23" s="175">
        <v>0.107</v>
      </c>
      <c r="O23" s="181">
        <f t="shared" si="8"/>
        <v>0.125</v>
      </c>
      <c r="P23" s="191">
        <f t="shared" si="9"/>
        <v>0.253</v>
      </c>
      <c r="Q23" s="192">
        <f t="shared" si="10"/>
        <v>4.2999999999999997E-2</v>
      </c>
      <c r="R23" s="192">
        <f t="shared" si="11"/>
        <v>1.7999999999999999E-2</v>
      </c>
      <c r="S23" s="192">
        <f t="shared" si="12"/>
        <v>0.379</v>
      </c>
      <c r="T23" s="193">
        <f t="shared" si="1"/>
        <v>0.30699999999999994</v>
      </c>
      <c r="U23" s="180">
        <v>0.26500000000000001</v>
      </c>
      <c r="V23" s="175">
        <v>0.20200000000000001</v>
      </c>
      <c r="W23" s="175">
        <v>0.40200000000000002</v>
      </c>
      <c r="X23" s="189">
        <v>0.13100000000000001</v>
      </c>
      <c r="Y23" s="191">
        <f t="shared" si="13"/>
        <v>9.7875912408759119E-2</v>
      </c>
      <c r="Z23" s="192">
        <f t="shared" si="14"/>
        <v>0.14662043795620439</v>
      </c>
      <c r="AA23" s="175">
        <f t="shared" si="15"/>
        <v>2.0503649635036498E-2</v>
      </c>
      <c r="AB23" s="197">
        <v>0.20200000000000001</v>
      </c>
      <c r="AC23" s="189">
        <v>0.40200000000000002</v>
      </c>
      <c r="AD23" s="192">
        <f t="shared" si="2"/>
        <v>1.8863999999999999E-2</v>
      </c>
      <c r="AE23" s="175">
        <f t="shared" si="3"/>
        <v>0.112136</v>
      </c>
      <c r="AF23" s="201">
        <f t="shared" si="4"/>
        <v>0.53463964963503652</v>
      </c>
    </row>
    <row r="24" spans="1:32" x14ac:dyDescent="0.25">
      <c r="A24" s="205" t="s">
        <v>150</v>
      </c>
      <c r="B24" s="180">
        <v>0.14000000000000001</v>
      </c>
      <c r="C24" s="175">
        <v>0.49199999999999999</v>
      </c>
      <c r="D24" s="175">
        <v>1.4999999999999999E-2</v>
      </c>
      <c r="E24" s="175">
        <f t="shared" si="5"/>
        <v>0.64700000000000002</v>
      </c>
      <c r="F24" s="175">
        <v>1.4E-2</v>
      </c>
      <c r="G24" s="175">
        <v>4.0000000000000001E-3</v>
      </c>
      <c r="H24" s="175">
        <f t="shared" si="6"/>
        <v>1.8000000000000002E-2</v>
      </c>
      <c r="I24" s="175">
        <v>4.0000000000000001E-3</v>
      </c>
      <c r="J24" s="175">
        <v>1E-3</v>
      </c>
      <c r="K24" s="175">
        <v>2E-3</v>
      </c>
      <c r="L24" s="189">
        <f t="shared" si="7"/>
        <v>7.0000000000000001E-3</v>
      </c>
      <c r="M24" s="175">
        <v>1.7999999999999999E-2</v>
      </c>
      <c r="N24" s="175">
        <v>0.31</v>
      </c>
      <c r="O24" s="181">
        <f t="shared" si="8"/>
        <v>0.32800000000000001</v>
      </c>
      <c r="P24" s="191">
        <f t="shared" si="9"/>
        <v>0.14000000000000001</v>
      </c>
      <c r="Q24" s="192">
        <f t="shared" si="10"/>
        <v>1.8000000000000002E-2</v>
      </c>
      <c r="R24" s="192">
        <f t="shared" si="11"/>
        <v>1.7999999999999999E-2</v>
      </c>
      <c r="S24" s="192">
        <f t="shared" si="12"/>
        <v>0.49199999999999999</v>
      </c>
      <c r="T24" s="193">
        <f t="shared" si="1"/>
        <v>0.33199999999999996</v>
      </c>
      <c r="U24" s="180">
        <v>0.41199999999999998</v>
      </c>
      <c r="V24" s="175">
        <v>7.3999999999999996E-2</v>
      </c>
      <c r="W24" s="175">
        <v>0.18</v>
      </c>
      <c r="X24" s="189">
        <v>0.33300000000000002</v>
      </c>
      <c r="Y24" s="191">
        <f t="shared" si="13"/>
        <v>8.9149922720247299E-2</v>
      </c>
      <c r="Z24" s="192">
        <f t="shared" si="14"/>
        <v>0.31329829984544044</v>
      </c>
      <c r="AA24" s="175">
        <f t="shared" si="15"/>
        <v>9.5517774343122086E-3</v>
      </c>
      <c r="AB24" s="197">
        <v>7.3999999999999996E-2</v>
      </c>
      <c r="AC24" s="189">
        <v>0.18</v>
      </c>
      <c r="AD24" s="192">
        <f t="shared" si="2"/>
        <v>1.8274390243902438E-2</v>
      </c>
      <c r="AE24" s="175">
        <f t="shared" si="3"/>
        <v>0.31472560975609754</v>
      </c>
      <c r="AF24" s="201">
        <f t="shared" si="4"/>
        <v>0.50527738719040993</v>
      </c>
    </row>
    <row r="25" spans="1:32" x14ac:dyDescent="0.25">
      <c r="A25" s="205" t="s">
        <v>151</v>
      </c>
      <c r="B25" s="180">
        <v>0.53300000000000003</v>
      </c>
      <c r="C25" s="175">
        <v>0.17</v>
      </c>
      <c r="D25" s="175">
        <v>1.2E-2</v>
      </c>
      <c r="E25" s="175">
        <f t="shared" si="5"/>
        <v>0.71500000000000008</v>
      </c>
      <c r="F25" s="175">
        <v>0.11600000000000001</v>
      </c>
      <c r="G25" s="175">
        <v>3.0000000000000001E-3</v>
      </c>
      <c r="H25" s="175">
        <f t="shared" si="6"/>
        <v>0.11900000000000001</v>
      </c>
      <c r="I25" s="175">
        <v>0.01</v>
      </c>
      <c r="J25" s="175">
        <v>1E-3</v>
      </c>
      <c r="K25" s="175">
        <v>3.0000000000000001E-3</v>
      </c>
      <c r="L25" s="189">
        <f t="shared" si="7"/>
        <v>1.3999999999999999E-2</v>
      </c>
      <c r="M25" s="175">
        <v>4.3999999999999997E-2</v>
      </c>
      <c r="N25" s="175">
        <v>0.107</v>
      </c>
      <c r="O25" s="181">
        <f t="shared" si="8"/>
        <v>0.151</v>
      </c>
      <c r="P25" s="191">
        <f t="shared" si="9"/>
        <v>0.53300000000000003</v>
      </c>
      <c r="Q25" s="192">
        <f t="shared" si="10"/>
        <v>0.11900000000000001</v>
      </c>
      <c r="R25" s="192">
        <f t="shared" si="11"/>
        <v>4.3999999999999997E-2</v>
      </c>
      <c r="S25" s="192">
        <f t="shared" si="12"/>
        <v>0.17</v>
      </c>
      <c r="T25" s="193">
        <f t="shared" si="1"/>
        <v>0.13399999999999998</v>
      </c>
      <c r="U25" s="180">
        <v>0.44900000000000001</v>
      </c>
      <c r="V25" s="175">
        <v>0.20699999999999999</v>
      </c>
      <c r="W25" s="175">
        <v>9.7000000000000003E-2</v>
      </c>
      <c r="X25" s="189">
        <v>0.248</v>
      </c>
      <c r="Y25" s="191">
        <f t="shared" si="13"/>
        <v>0.3347090909090909</v>
      </c>
      <c r="Z25" s="192">
        <f t="shared" si="14"/>
        <v>0.10675524475524475</v>
      </c>
      <c r="AA25" s="175">
        <f t="shared" si="15"/>
        <v>7.5356643356643358E-3</v>
      </c>
      <c r="AB25" s="197">
        <v>0.20699999999999999</v>
      </c>
      <c r="AC25" s="189">
        <v>9.7000000000000003E-2</v>
      </c>
      <c r="AD25" s="192">
        <f t="shared" si="2"/>
        <v>7.2264900662251649E-2</v>
      </c>
      <c r="AE25" s="175">
        <f t="shared" si="3"/>
        <v>0.17573509933774834</v>
      </c>
      <c r="AF25" s="201">
        <f t="shared" si="4"/>
        <v>0.27927076367341275</v>
      </c>
    </row>
    <row r="26" spans="1:32" x14ac:dyDescent="0.25">
      <c r="A26" s="205" t="s">
        <v>152</v>
      </c>
      <c r="B26" s="180">
        <v>0.14299999999999999</v>
      </c>
      <c r="C26" s="175">
        <v>0.56699999999999995</v>
      </c>
      <c r="D26" s="175">
        <v>4.2999999999999997E-2</v>
      </c>
      <c r="E26" s="175">
        <f t="shared" si="5"/>
        <v>0.753</v>
      </c>
      <c r="F26" s="175">
        <v>0.214</v>
      </c>
      <c r="G26" s="175">
        <v>4.0000000000000001E-3</v>
      </c>
      <c r="H26" s="175">
        <f t="shared" si="6"/>
        <v>0.218</v>
      </c>
      <c r="I26" s="175">
        <v>2E-3</v>
      </c>
      <c r="J26" s="175">
        <v>0</v>
      </c>
      <c r="K26" s="175">
        <v>0</v>
      </c>
      <c r="L26" s="189">
        <f t="shared" si="7"/>
        <v>2E-3</v>
      </c>
      <c r="M26" s="175">
        <v>8.9999999999999993E-3</v>
      </c>
      <c r="N26" s="175">
        <v>1.7000000000000001E-2</v>
      </c>
      <c r="O26" s="181">
        <f t="shared" si="8"/>
        <v>2.6000000000000002E-2</v>
      </c>
      <c r="P26" s="191">
        <f t="shared" si="9"/>
        <v>0.14299999999999999</v>
      </c>
      <c r="Q26" s="192">
        <f t="shared" si="10"/>
        <v>0.218</v>
      </c>
      <c r="R26" s="192">
        <f t="shared" si="11"/>
        <v>8.9999999999999993E-3</v>
      </c>
      <c r="S26" s="192">
        <f t="shared" si="12"/>
        <v>0.56699999999999995</v>
      </c>
      <c r="T26" s="193">
        <f t="shared" si="1"/>
        <v>6.3000000000000056E-2</v>
      </c>
      <c r="U26" s="180">
        <v>0.748</v>
      </c>
      <c r="V26" s="175">
        <v>0.111</v>
      </c>
      <c r="W26" s="175">
        <v>6.2E-2</v>
      </c>
      <c r="X26" s="189">
        <v>0.08</v>
      </c>
      <c r="Y26" s="191">
        <f t="shared" si="13"/>
        <v>0.14205046480743688</v>
      </c>
      <c r="Z26" s="192">
        <f t="shared" si="14"/>
        <v>0.56323505976095611</v>
      </c>
      <c r="AA26" s="175">
        <f t="shared" si="15"/>
        <v>4.2714475431606905E-2</v>
      </c>
      <c r="AB26" s="197">
        <v>0.111</v>
      </c>
      <c r="AC26" s="189">
        <v>6.2E-2</v>
      </c>
      <c r="AD26" s="192">
        <f t="shared" si="2"/>
        <v>2.7692307692307686E-2</v>
      </c>
      <c r="AE26" s="175">
        <f t="shared" si="3"/>
        <v>5.2307692307692312E-2</v>
      </c>
      <c r="AF26" s="201">
        <f t="shared" si="4"/>
        <v>0.15602216773929933</v>
      </c>
    </row>
    <row r="27" spans="1:32" x14ac:dyDescent="0.25">
      <c r="A27" s="205" t="s">
        <v>153</v>
      </c>
      <c r="B27" s="180">
        <v>2.9000000000000001E-2</v>
      </c>
      <c r="C27" s="175">
        <v>0.93799999999999994</v>
      </c>
      <c r="D27" s="175">
        <v>5.0000000000000001E-3</v>
      </c>
      <c r="E27" s="175">
        <f t="shared" si="5"/>
        <v>0.97199999999999998</v>
      </c>
      <c r="F27" s="175">
        <v>5.0000000000000001E-3</v>
      </c>
      <c r="G27" s="175">
        <v>0</v>
      </c>
      <c r="H27" s="175">
        <f t="shared" si="6"/>
        <v>5.0000000000000001E-3</v>
      </c>
      <c r="I27" s="175">
        <v>0</v>
      </c>
      <c r="J27" s="175">
        <v>0</v>
      </c>
      <c r="K27" s="175">
        <v>0</v>
      </c>
      <c r="L27" s="189">
        <f t="shared" si="7"/>
        <v>0</v>
      </c>
      <c r="M27" s="175">
        <v>4.0000000000000001E-3</v>
      </c>
      <c r="N27" s="175">
        <v>1.9E-2</v>
      </c>
      <c r="O27" s="181">
        <f t="shared" si="8"/>
        <v>2.3E-2</v>
      </c>
      <c r="P27" s="191">
        <f t="shared" si="9"/>
        <v>2.9000000000000001E-2</v>
      </c>
      <c r="Q27" s="192">
        <f t="shared" si="10"/>
        <v>5.0000000000000001E-3</v>
      </c>
      <c r="R27" s="192">
        <f t="shared" si="11"/>
        <v>4.0000000000000001E-3</v>
      </c>
      <c r="S27" s="192">
        <f t="shared" si="12"/>
        <v>0.93799999999999994</v>
      </c>
      <c r="T27" s="193">
        <f t="shared" si="1"/>
        <v>2.4000000000000021E-2</v>
      </c>
      <c r="U27" s="180">
        <v>0.70199999999999996</v>
      </c>
      <c r="V27" s="175">
        <v>8.0000000000000002E-3</v>
      </c>
      <c r="W27" s="175">
        <v>0.128</v>
      </c>
      <c r="X27" s="189">
        <v>0.16200000000000001</v>
      </c>
      <c r="Y27" s="191">
        <f t="shared" si="13"/>
        <v>2.0944444444444446E-2</v>
      </c>
      <c r="Z27" s="192">
        <f t="shared" si="14"/>
        <v>0.6774444444444444</v>
      </c>
      <c r="AA27" s="175">
        <f t="shared" si="15"/>
        <v>3.6111111111111109E-3</v>
      </c>
      <c r="AB27" s="197">
        <v>8.0000000000000002E-3</v>
      </c>
      <c r="AC27" s="189">
        <v>0.128</v>
      </c>
      <c r="AD27" s="192">
        <f t="shared" si="2"/>
        <v>2.8173913043478261E-2</v>
      </c>
      <c r="AE27" s="175">
        <f t="shared" si="3"/>
        <v>0.13382608695652173</v>
      </c>
      <c r="AF27" s="201">
        <f t="shared" si="4"/>
        <v>0.26543719806763288</v>
      </c>
    </row>
    <row r="28" spans="1:32" x14ac:dyDescent="0.25">
      <c r="A28" s="205" t="s">
        <v>154</v>
      </c>
      <c r="B28" s="180">
        <v>0.20200000000000001</v>
      </c>
      <c r="C28" s="175">
        <v>0.501</v>
      </c>
      <c r="D28" s="175">
        <v>1.2E-2</v>
      </c>
      <c r="E28" s="175">
        <f t="shared" si="5"/>
        <v>0.71500000000000008</v>
      </c>
      <c r="F28" s="175">
        <v>1.2E-2</v>
      </c>
      <c r="G28" s="175">
        <v>4.0000000000000001E-3</v>
      </c>
      <c r="H28" s="175">
        <f t="shared" si="6"/>
        <v>1.6E-2</v>
      </c>
      <c r="I28" s="175">
        <v>8.0000000000000002E-3</v>
      </c>
      <c r="J28" s="175">
        <v>1E-3</v>
      </c>
      <c r="K28" s="175">
        <v>2E-3</v>
      </c>
      <c r="L28" s="189">
        <f t="shared" si="7"/>
        <v>1.1000000000000001E-2</v>
      </c>
      <c r="M28" s="175">
        <v>3.3000000000000002E-2</v>
      </c>
      <c r="N28" s="175">
        <v>0.22500000000000001</v>
      </c>
      <c r="O28" s="181">
        <f t="shared" si="8"/>
        <v>0.25800000000000001</v>
      </c>
      <c r="P28" s="191">
        <f t="shared" si="9"/>
        <v>0.20200000000000001</v>
      </c>
      <c r="Q28" s="192">
        <f t="shared" si="10"/>
        <v>1.6E-2</v>
      </c>
      <c r="R28" s="192">
        <f t="shared" si="11"/>
        <v>3.3000000000000002E-2</v>
      </c>
      <c r="S28" s="192">
        <f t="shared" si="12"/>
        <v>0.501</v>
      </c>
      <c r="T28" s="193">
        <f t="shared" si="1"/>
        <v>0.248</v>
      </c>
      <c r="U28" s="180">
        <v>0.41099999999999998</v>
      </c>
      <c r="V28" s="175">
        <v>0.11899999999999999</v>
      </c>
      <c r="W28" s="175">
        <v>0.14699999999999999</v>
      </c>
      <c r="X28" s="189">
        <v>0.32300000000000001</v>
      </c>
      <c r="Y28" s="191">
        <f t="shared" si="13"/>
        <v>0.1161146853146853</v>
      </c>
      <c r="Z28" s="192">
        <f t="shared" si="14"/>
        <v>0.28798741258741256</v>
      </c>
      <c r="AA28" s="175">
        <f t="shared" si="15"/>
        <v>6.8979020979020979E-3</v>
      </c>
      <c r="AB28" s="197">
        <v>0.11899999999999999</v>
      </c>
      <c r="AC28" s="189">
        <v>0.14699999999999999</v>
      </c>
      <c r="AD28" s="192">
        <f t="shared" si="2"/>
        <v>4.1313953488372093E-2</v>
      </c>
      <c r="AE28" s="175">
        <f t="shared" si="3"/>
        <v>0.28168604651162793</v>
      </c>
      <c r="AF28" s="201">
        <f t="shared" si="4"/>
        <v>0.43558394860953009</v>
      </c>
    </row>
    <row r="29" spans="1:32" x14ac:dyDescent="0.25">
      <c r="A29" s="205" t="s">
        <v>155</v>
      </c>
      <c r="B29" s="180">
        <v>0.378</v>
      </c>
      <c r="C29" s="175">
        <v>0.28599999999999998</v>
      </c>
      <c r="D29" s="175">
        <v>8.9999999999999993E-3</v>
      </c>
      <c r="E29" s="175">
        <f t="shared" si="5"/>
        <v>0.67299999999999993</v>
      </c>
      <c r="F29" s="175">
        <v>2.1999999999999999E-2</v>
      </c>
      <c r="G29" s="175">
        <v>2E-3</v>
      </c>
      <c r="H29" s="175">
        <f t="shared" si="6"/>
        <v>2.4E-2</v>
      </c>
      <c r="I29" s="175">
        <v>1.2E-2</v>
      </c>
      <c r="J29" s="175">
        <v>0</v>
      </c>
      <c r="K29" s="175">
        <v>3.0000000000000001E-3</v>
      </c>
      <c r="L29" s="189">
        <f t="shared" si="7"/>
        <v>1.4999999999999999E-2</v>
      </c>
      <c r="M29" s="175">
        <v>0.21</v>
      </c>
      <c r="N29" s="175">
        <v>7.6999999999999999E-2</v>
      </c>
      <c r="O29" s="181">
        <f t="shared" si="8"/>
        <v>0.28699999999999998</v>
      </c>
      <c r="P29" s="191">
        <f t="shared" si="9"/>
        <v>0.378</v>
      </c>
      <c r="Q29" s="192">
        <f t="shared" si="10"/>
        <v>2.4E-2</v>
      </c>
      <c r="R29" s="192">
        <f t="shared" si="11"/>
        <v>0.21</v>
      </c>
      <c r="S29" s="192">
        <f t="shared" si="12"/>
        <v>0.28599999999999998</v>
      </c>
      <c r="T29" s="193">
        <f t="shared" si="1"/>
        <v>0.10200000000000004</v>
      </c>
      <c r="U29" s="180">
        <v>0.44400000000000001</v>
      </c>
      <c r="V29" s="175">
        <v>7.0999999999999994E-2</v>
      </c>
      <c r="W29" s="175">
        <v>6.6000000000000003E-2</v>
      </c>
      <c r="X29" s="189">
        <v>0.41899999999999998</v>
      </c>
      <c r="Y29" s="191">
        <f t="shared" si="13"/>
        <v>0.24937890044576527</v>
      </c>
      <c r="Z29" s="192">
        <f t="shared" si="14"/>
        <v>0.18868350668647846</v>
      </c>
      <c r="AA29" s="175">
        <f t="shared" si="15"/>
        <v>5.9375928677563158E-3</v>
      </c>
      <c r="AB29" s="197">
        <v>7.0999999999999994E-2</v>
      </c>
      <c r="AC29" s="189">
        <v>6.6000000000000003E-2</v>
      </c>
      <c r="AD29" s="192">
        <f t="shared" si="2"/>
        <v>0.30658536585365853</v>
      </c>
      <c r="AE29" s="175">
        <f t="shared" si="3"/>
        <v>0.11241463414634147</v>
      </c>
      <c r="AF29" s="201">
        <f t="shared" si="4"/>
        <v>0.1843522270140977</v>
      </c>
    </row>
    <row r="30" spans="1:32" x14ac:dyDescent="0.25">
      <c r="A30" s="205" t="s">
        <v>156</v>
      </c>
      <c r="B30" s="180">
        <v>7.3999999999999996E-2</v>
      </c>
      <c r="C30" s="175">
        <v>0.43099999999999999</v>
      </c>
      <c r="D30" s="175">
        <v>0.13200000000000001</v>
      </c>
      <c r="E30" s="175">
        <f t="shared" si="5"/>
        <v>0.63700000000000001</v>
      </c>
      <c r="F30" s="175">
        <v>0.13300000000000001</v>
      </c>
      <c r="G30" s="175">
        <v>0.1</v>
      </c>
      <c r="H30" s="175">
        <f t="shared" si="6"/>
        <v>0.23300000000000001</v>
      </c>
      <c r="I30" s="175">
        <v>6.2E-2</v>
      </c>
      <c r="J30" s="175">
        <v>2.3E-2</v>
      </c>
      <c r="K30" s="175">
        <v>3.0000000000000001E-3</v>
      </c>
      <c r="L30" s="189">
        <f t="shared" si="7"/>
        <v>8.7999999999999995E-2</v>
      </c>
      <c r="M30" s="175">
        <v>1.9E-2</v>
      </c>
      <c r="N30" s="175">
        <v>2.3E-2</v>
      </c>
      <c r="O30" s="181">
        <f t="shared" si="8"/>
        <v>4.1999999999999996E-2</v>
      </c>
      <c r="P30" s="191">
        <f t="shared" si="9"/>
        <v>7.3999999999999996E-2</v>
      </c>
      <c r="Q30" s="192">
        <f t="shared" si="10"/>
        <v>0.23300000000000001</v>
      </c>
      <c r="R30" s="192">
        <f t="shared" si="11"/>
        <v>1.9E-2</v>
      </c>
      <c r="S30" s="192">
        <f t="shared" si="12"/>
        <v>0.43099999999999999</v>
      </c>
      <c r="T30" s="193">
        <f t="shared" si="1"/>
        <v>0.24300000000000005</v>
      </c>
      <c r="U30" s="180">
        <v>0.20499999999999999</v>
      </c>
      <c r="V30" s="175">
        <v>0.67</v>
      </c>
      <c r="W30" s="175">
        <v>7.8E-2</v>
      </c>
      <c r="X30" s="189">
        <v>4.7E-2</v>
      </c>
      <c r="Y30" s="191">
        <f t="shared" si="13"/>
        <v>2.3814756671899528E-2</v>
      </c>
      <c r="Z30" s="192">
        <f t="shared" si="14"/>
        <v>0.13870486656200942</v>
      </c>
      <c r="AA30" s="175">
        <f t="shared" si="15"/>
        <v>4.2480376766091052E-2</v>
      </c>
      <c r="AB30" s="197">
        <v>0.67</v>
      </c>
      <c r="AC30" s="189">
        <v>7.8E-2</v>
      </c>
      <c r="AD30" s="192">
        <f t="shared" si="2"/>
        <v>2.1261904761904763E-2</v>
      </c>
      <c r="AE30" s="175">
        <f t="shared" si="3"/>
        <v>2.573809523809524E-2</v>
      </c>
      <c r="AF30" s="201">
        <f t="shared" si="4"/>
        <v>0.1462184720041862</v>
      </c>
    </row>
    <row r="31" spans="1:32" x14ac:dyDescent="0.25">
      <c r="A31" s="205" t="s">
        <v>157</v>
      </c>
      <c r="B31" s="180">
        <v>9.7000000000000003E-2</v>
      </c>
      <c r="C31" s="175">
        <v>0.68700000000000006</v>
      </c>
      <c r="D31" s="175">
        <v>4.4999999999999998E-2</v>
      </c>
      <c r="E31" s="175">
        <f t="shared" si="5"/>
        <v>0.82900000000000007</v>
      </c>
      <c r="F31" s="175">
        <v>5.8000000000000003E-2</v>
      </c>
      <c r="G31" s="175">
        <v>6.5000000000000002E-2</v>
      </c>
      <c r="H31" s="175">
        <f t="shared" si="6"/>
        <v>0.123</v>
      </c>
      <c r="I31" s="175">
        <v>2E-3</v>
      </c>
      <c r="J31" s="175">
        <v>3.0000000000000001E-3</v>
      </c>
      <c r="K31" s="175">
        <v>1E-3</v>
      </c>
      <c r="L31" s="189">
        <f t="shared" si="7"/>
        <v>6.0000000000000001E-3</v>
      </c>
      <c r="M31" s="175">
        <v>1.9E-2</v>
      </c>
      <c r="N31" s="175">
        <v>2.4E-2</v>
      </c>
      <c r="O31" s="181">
        <f t="shared" si="8"/>
        <v>4.2999999999999997E-2</v>
      </c>
      <c r="P31" s="191">
        <f t="shared" si="9"/>
        <v>9.7000000000000003E-2</v>
      </c>
      <c r="Q31" s="192">
        <f t="shared" si="10"/>
        <v>0.123</v>
      </c>
      <c r="R31" s="192">
        <f t="shared" si="11"/>
        <v>1.9E-2</v>
      </c>
      <c r="S31" s="192">
        <f t="shared" si="12"/>
        <v>0.68700000000000006</v>
      </c>
      <c r="T31" s="193">
        <f t="shared" si="1"/>
        <v>7.3999999999999955E-2</v>
      </c>
      <c r="U31" s="180">
        <v>0.435</v>
      </c>
      <c r="V31" s="175">
        <v>0.33100000000000002</v>
      </c>
      <c r="W31" s="175">
        <v>0.14899999999999999</v>
      </c>
      <c r="X31" s="189">
        <v>8.4000000000000005E-2</v>
      </c>
      <c r="Y31" s="191">
        <f t="shared" si="13"/>
        <v>5.0898673100120626E-2</v>
      </c>
      <c r="Z31" s="192">
        <f t="shared" si="14"/>
        <v>0.36048854041013267</v>
      </c>
      <c r="AA31" s="175">
        <f t="shared" si="15"/>
        <v>2.3612786489746681E-2</v>
      </c>
      <c r="AB31" s="197">
        <v>0.33100000000000002</v>
      </c>
      <c r="AC31" s="189">
        <v>0.14899999999999999</v>
      </c>
      <c r="AD31" s="192">
        <f t="shared" si="2"/>
        <v>3.7116279069767444E-2</v>
      </c>
      <c r="AE31" s="175">
        <f t="shared" si="3"/>
        <v>4.6883720930232568E-2</v>
      </c>
      <c r="AF31" s="201">
        <f t="shared" si="4"/>
        <v>0.22049650741997923</v>
      </c>
    </row>
    <row r="32" spans="1:32" x14ac:dyDescent="0.25">
      <c r="A32" s="205" t="s">
        <v>158</v>
      </c>
      <c r="B32" s="180">
        <v>5.0999999999999997E-2</v>
      </c>
      <c r="C32" s="175">
        <v>0.71299999999999997</v>
      </c>
      <c r="D32" s="175">
        <v>4.3999999999999997E-2</v>
      </c>
      <c r="E32" s="175">
        <f t="shared" si="5"/>
        <v>0.80800000000000005</v>
      </c>
      <c r="F32" s="175">
        <v>9.1999999999999998E-2</v>
      </c>
      <c r="G32" s="175">
        <v>0.08</v>
      </c>
      <c r="H32" s="175">
        <f t="shared" si="6"/>
        <v>0.17199999999999999</v>
      </c>
      <c r="I32" s="175">
        <v>4.0000000000000001E-3</v>
      </c>
      <c r="J32" s="175">
        <v>0</v>
      </c>
      <c r="K32" s="175">
        <v>0</v>
      </c>
      <c r="L32" s="189">
        <f t="shared" si="7"/>
        <v>4.0000000000000001E-3</v>
      </c>
      <c r="M32" s="175">
        <v>6.0000000000000001E-3</v>
      </c>
      <c r="N32" s="175">
        <v>8.9999999999999993E-3</v>
      </c>
      <c r="O32" s="181">
        <f t="shared" si="8"/>
        <v>1.4999999999999999E-2</v>
      </c>
      <c r="P32" s="191">
        <f t="shared" si="9"/>
        <v>5.0999999999999997E-2</v>
      </c>
      <c r="Q32" s="192">
        <f t="shared" si="10"/>
        <v>0.17199999999999999</v>
      </c>
      <c r="R32" s="192">
        <f t="shared" si="11"/>
        <v>6.0000000000000001E-3</v>
      </c>
      <c r="S32" s="192">
        <f t="shared" si="12"/>
        <v>0.71299999999999997</v>
      </c>
      <c r="T32" s="193">
        <f t="shared" ref="T32:T44" si="16">1-P32-Q32-R32-S32</f>
        <v>5.799999999999994E-2</v>
      </c>
      <c r="U32" s="180">
        <v>0.34499999999999997</v>
      </c>
      <c r="V32" s="175">
        <v>0.54500000000000004</v>
      </c>
      <c r="W32" s="175">
        <v>0.09</v>
      </c>
      <c r="X32" s="189">
        <v>0.02</v>
      </c>
      <c r="Y32" s="191">
        <f t="shared" si="13"/>
        <v>2.1775990099009896E-2</v>
      </c>
      <c r="Z32" s="192">
        <f t="shared" si="14"/>
        <v>0.30443688118811874</v>
      </c>
      <c r="AA32" s="175">
        <f t="shared" si="15"/>
        <v>1.8787128712871283E-2</v>
      </c>
      <c r="AB32" s="197">
        <v>0.54500000000000004</v>
      </c>
      <c r="AC32" s="189">
        <v>0.09</v>
      </c>
      <c r="AD32" s="192">
        <f t="shared" si="2"/>
        <v>8.0000000000000002E-3</v>
      </c>
      <c r="AE32" s="175">
        <f t="shared" si="3"/>
        <v>1.2E-2</v>
      </c>
      <c r="AF32" s="201">
        <f t="shared" si="4"/>
        <v>0.12078712871287134</v>
      </c>
    </row>
    <row r="33" spans="1:32" x14ac:dyDescent="0.25">
      <c r="A33" s="205" t="s">
        <v>159</v>
      </c>
      <c r="B33" s="180">
        <v>4.4999999999999998E-2</v>
      </c>
      <c r="C33" s="175">
        <v>0.67300000000000004</v>
      </c>
      <c r="D33" s="175">
        <v>7.3999999999999996E-2</v>
      </c>
      <c r="E33" s="175">
        <f t="shared" si="5"/>
        <v>0.79200000000000004</v>
      </c>
      <c r="F33" s="175">
        <v>6.6000000000000003E-2</v>
      </c>
      <c r="G33" s="175">
        <v>8.4000000000000005E-2</v>
      </c>
      <c r="H33" s="175">
        <f t="shared" si="6"/>
        <v>0.15000000000000002</v>
      </c>
      <c r="I33" s="175">
        <v>4.0000000000000001E-3</v>
      </c>
      <c r="J33" s="175">
        <v>1E-3</v>
      </c>
      <c r="K33" s="175">
        <v>1E-3</v>
      </c>
      <c r="L33" s="189">
        <f t="shared" si="7"/>
        <v>6.0000000000000001E-3</v>
      </c>
      <c r="M33" s="175">
        <v>3.2000000000000001E-2</v>
      </c>
      <c r="N33" s="175">
        <v>2.1999999999999999E-2</v>
      </c>
      <c r="O33" s="181">
        <f t="shared" si="8"/>
        <v>5.3999999999999999E-2</v>
      </c>
      <c r="P33" s="191">
        <f t="shared" si="9"/>
        <v>4.4999999999999998E-2</v>
      </c>
      <c r="Q33" s="192">
        <f t="shared" si="10"/>
        <v>0.15000000000000002</v>
      </c>
      <c r="R33" s="192">
        <f t="shared" si="11"/>
        <v>3.2000000000000001E-2</v>
      </c>
      <c r="S33" s="192">
        <f t="shared" si="12"/>
        <v>0.67300000000000004</v>
      </c>
      <c r="T33" s="193">
        <f t="shared" si="16"/>
        <v>9.9999999999999867E-2</v>
      </c>
      <c r="U33" s="180">
        <v>0.19900000000000001</v>
      </c>
      <c r="V33" s="175">
        <v>0.40500000000000003</v>
      </c>
      <c r="W33" s="175">
        <v>0.33800000000000002</v>
      </c>
      <c r="X33" s="189">
        <v>5.8999999999999997E-2</v>
      </c>
      <c r="Y33" s="191">
        <f t="shared" si="13"/>
        <v>1.1306818181818182E-2</v>
      </c>
      <c r="Z33" s="192">
        <f t="shared" si="14"/>
        <v>0.16909974747474749</v>
      </c>
      <c r="AA33" s="175">
        <f t="shared" si="15"/>
        <v>1.8593434343434342E-2</v>
      </c>
      <c r="AB33" s="197">
        <v>0.40500000000000003</v>
      </c>
      <c r="AC33" s="189">
        <v>0.33800000000000002</v>
      </c>
      <c r="AD33" s="192">
        <f t="shared" si="2"/>
        <v>3.496296296296296E-2</v>
      </c>
      <c r="AE33" s="175">
        <f t="shared" si="3"/>
        <v>2.4037037037037034E-2</v>
      </c>
      <c r="AF33" s="201">
        <f t="shared" si="4"/>
        <v>0.37963047138047135</v>
      </c>
    </row>
    <row r="34" spans="1:32" x14ac:dyDescent="0.25">
      <c r="A34" s="205" t="s">
        <v>160</v>
      </c>
      <c r="B34" s="180">
        <v>0.115</v>
      </c>
      <c r="C34" s="175">
        <v>0.45</v>
      </c>
      <c r="D34" s="175">
        <v>2.3E-2</v>
      </c>
      <c r="E34" s="175">
        <f t="shared" si="5"/>
        <v>0.58800000000000008</v>
      </c>
      <c r="F34" s="175">
        <v>3.1E-2</v>
      </c>
      <c r="G34" s="175">
        <v>1.0999999999999999E-2</v>
      </c>
      <c r="H34" s="175">
        <f t="shared" si="6"/>
        <v>4.1999999999999996E-2</v>
      </c>
      <c r="I34" s="175">
        <v>8.0000000000000002E-3</v>
      </c>
      <c r="J34" s="175">
        <v>5.0000000000000001E-3</v>
      </c>
      <c r="K34" s="175">
        <v>4.0000000000000001E-3</v>
      </c>
      <c r="L34" s="189">
        <f t="shared" si="7"/>
        <v>1.7000000000000001E-2</v>
      </c>
      <c r="M34" s="175">
        <v>0.02</v>
      </c>
      <c r="N34" s="175">
        <v>0.33200000000000002</v>
      </c>
      <c r="O34" s="181">
        <f t="shared" si="8"/>
        <v>0.35200000000000004</v>
      </c>
      <c r="P34" s="191">
        <f t="shared" si="9"/>
        <v>0.115</v>
      </c>
      <c r="Q34" s="192">
        <f t="shared" si="10"/>
        <v>4.1999999999999996E-2</v>
      </c>
      <c r="R34" s="192">
        <f t="shared" si="11"/>
        <v>0.02</v>
      </c>
      <c r="S34" s="192">
        <f t="shared" si="12"/>
        <v>0.45</v>
      </c>
      <c r="T34" s="193">
        <f t="shared" si="16"/>
        <v>0.37299999999999994</v>
      </c>
      <c r="U34" s="180">
        <v>0.43099999999999999</v>
      </c>
      <c r="V34" s="175">
        <v>9.5000000000000001E-2</v>
      </c>
      <c r="W34" s="175">
        <v>7.1999999999999995E-2</v>
      </c>
      <c r="X34" s="189">
        <v>0.40300000000000002</v>
      </c>
      <c r="Y34" s="191">
        <f t="shared" si="13"/>
        <v>8.4294217687074832E-2</v>
      </c>
      <c r="Z34" s="192">
        <f t="shared" si="14"/>
        <v>0.32984693877551019</v>
      </c>
      <c r="AA34" s="175">
        <f t="shared" si="15"/>
        <v>1.6858843537414965E-2</v>
      </c>
      <c r="AB34" s="197">
        <v>9.5000000000000001E-2</v>
      </c>
      <c r="AC34" s="189">
        <v>7.1999999999999995E-2</v>
      </c>
      <c r="AD34" s="192">
        <f t="shared" si="2"/>
        <v>2.2897727272727274E-2</v>
      </c>
      <c r="AE34" s="175">
        <f t="shared" si="3"/>
        <v>0.38010227272727271</v>
      </c>
      <c r="AF34" s="201">
        <f t="shared" si="4"/>
        <v>0.46796111626468778</v>
      </c>
    </row>
    <row r="35" spans="1:32" x14ac:dyDescent="0.25">
      <c r="A35" s="205" t="s">
        <v>161</v>
      </c>
      <c r="B35" s="180">
        <v>0.19900000000000001</v>
      </c>
      <c r="C35" s="175">
        <v>0.60899999999999999</v>
      </c>
      <c r="D35" s="175">
        <v>3.0000000000000001E-3</v>
      </c>
      <c r="E35" s="175">
        <f t="shared" si="5"/>
        <v>0.81100000000000005</v>
      </c>
      <c r="F35" s="175">
        <v>6.0000000000000001E-3</v>
      </c>
      <c r="G35" s="175">
        <v>0</v>
      </c>
      <c r="H35" s="175">
        <f t="shared" si="6"/>
        <v>6.0000000000000001E-3</v>
      </c>
      <c r="I35" s="175">
        <v>3.0000000000000001E-3</v>
      </c>
      <c r="J35" s="175">
        <v>1E-3</v>
      </c>
      <c r="K35" s="175">
        <v>0</v>
      </c>
      <c r="L35" s="189">
        <f t="shared" si="7"/>
        <v>4.0000000000000001E-3</v>
      </c>
      <c r="M35" s="175">
        <v>5.8000000000000003E-2</v>
      </c>
      <c r="N35" s="175">
        <v>0.122</v>
      </c>
      <c r="O35" s="181">
        <f t="shared" si="8"/>
        <v>0.18</v>
      </c>
      <c r="P35" s="191">
        <f t="shared" si="9"/>
        <v>0.19900000000000001</v>
      </c>
      <c r="Q35" s="192">
        <f t="shared" si="10"/>
        <v>6.0000000000000001E-3</v>
      </c>
      <c r="R35" s="192">
        <f t="shared" si="11"/>
        <v>5.8000000000000003E-2</v>
      </c>
      <c r="S35" s="192">
        <f t="shared" si="12"/>
        <v>0.60899999999999999</v>
      </c>
      <c r="T35" s="193">
        <f t="shared" si="16"/>
        <v>0.12799999999999989</v>
      </c>
      <c r="U35" s="180">
        <v>0.59399999999999997</v>
      </c>
      <c r="V35" s="175">
        <v>2.1999999999999999E-2</v>
      </c>
      <c r="W35" s="175">
        <v>3.4000000000000002E-2</v>
      </c>
      <c r="X35" s="189">
        <v>0.35</v>
      </c>
      <c r="Y35" s="191">
        <f t="shared" si="13"/>
        <v>0.14575339087546238</v>
      </c>
      <c r="Z35" s="192">
        <f t="shared" si="14"/>
        <v>0.44604932182490742</v>
      </c>
      <c r="AA35" s="175">
        <f t="shared" si="15"/>
        <v>2.197287299630086E-3</v>
      </c>
      <c r="AB35" s="197">
        <v>2.1999999999999999E-2</v>
      </c>
      <c r="AC35" s="189">
        <v>3.4000000000000002E-2</v>
      </c>
      <c r="AD35" s="192">
        <f t="shared" si="2"/>
        <v>0.11277777777777778</v>
      </c>
      <c r="AE35" s="175">
        <f t="shared" si="3"/>
        <v>0.23722222222222222</v>
      </c>
      <c r="AF35" s="201">
        <f t="shared" si="4"/>
        <v>0.27341950952185246</v>
      </c>
    </row>
    <row r="36" spans="1:32" x14ac:dyDescent="0.25">
      <c r="A36" s="205" t="s">
        <v>162</v>
      </c>
      <c r="B36" s="180">
        <v>0.63700000000000001</v>
      </c>
      <c r="C36" s="175">
        <v>0.19900000000000001</v>
      </c>
      <c r="D36" s="175">
        <v>1.9E-2</v>
      </c>
      <c r="E36" s="175">
        <f t="shared" si="5"/>
        <v>0.85500000000000009</v>
      </c>
      <c r="F36" s="175">
        <v>5.8000000000000003E-2</v>
      </c>
      <c r="G36" s="175">
        <v>0.01</v>
      </c>
      <c r="H36" s="175">
        <f t="shared" si="6"/>
        <v>6.8000000000000005E-2</v>
      </c>
      <c r="I36" s="175">
        <v>8.0000000000000002E-3</v>
      </c>
      <c r="J36" s="175">
        <v>0</v>
      </c>
      <c r="K36" s="175">
        <v>1E-3</v>
      </c>
      <c r="L36" s="189">
        <f t="shared" si="7"/>
        <v>9.0000000000000011E-3</v>
      </c>
      <c r="M36" s="175">
        <v>8.0000000000000002E-3</v>
      </c>
      <c r="N36" s="175">
        <v>5.8000000000000003E-2</v>
      </c>
      <c r="O36" s="181">
        <f t="shared" si="8"/>
        <v>6.6000000000000003E-2</v>
      </c>
      <c r="P36" s="191">
        <f t="shared" si="9"/>
        <v>0.63700000000000001</v>
      </c>
      <c r="Q36" s="192">
        <f t="shared" si="10"/>
        <v>6.8000000000000005E-2</v>
      </c>
      <c r="R36" s="192">
        <f t="shared" si="11"/>
        <v>8.0000000000000002E-3</v>
      </c>
      <c r="S36" s="192">
        <f t="shared" si="12"/>
        <v>0.19900000000000001</v>
      </c>
      <c r="T36" s="193">
        <f t="shared" si="16"/>
        <v>8.7999999999999967E-2</v>
      </c>
      <c r="U36" s="180">
        <v>0.46500000000000002</v>
      </c>
      <c r="V36" s="175">
        <v>0.20499999999999999</v>
      </c>
      <c r="W36" s="175">
        <v>0.19500000000000001</v>
      </c>
      <c r="X36" s="189">
        <v>0.13500000000000001</v>
      </c>
      <c r="Y36" s="191">
        <f t="shared" si="13"/>
        <v>0.34643859649122805</v>
      </c>
      <c r="Z36" s="192">
        <f t="shared" si="14"/>
        <v>0.1082280701754386</v>
      </c>
      <c r="AA36" s="175">
        <f t="shared" si="15"/>
        <v>1.0333333333333333E-2</v>
      </c>
      <c r="AB36" s="197">
        <v>0.20499999999999999</v>
      </c>
      <c r="AC36" s="189">
        <v>0.19500000000000001</v>
      </c>
      <c r="AD36" s="192">
        <f t="shared" si="2"/>
        <v>1.6363636363636365E-2</v>
      </c>
      <c r="AE36" s="175">
        <f t="shared" si="3"/>
        <v>0.11863636363636364</v>
      </c>
      <c r="AF36" s="201">
        <f t="shared" si="4"/>
        <v>0.32396969696969713</v>
      </c>
    </row>
    <row r="37" spans="1:32" x14ac:dyDescent="0.25">
      <c r="A37" s="205" t="s">
        <v>163</v>
      </c>
      <c r="B37" s="180">
        <v>0.25600000000000001</v>
      </c>
      <c r="C37" s="175">
        <v>0.45600000000000002</v>
      </c>
      <c r="D37" s="175">
        <v>2.4E-2</v>
      </c>
      <c r="E37" s="175">
        <f t="shared" si="5"/>
        <v>0.73599999999999999</v>
      </c>
      <c r="F37" s="175">
        <v>4.2999999999999997E-2</v>
      </c>
      <c r="G37" s="175">
        <v>1.2E-2</v>
      </c>
      <c r="H37" s="175">
        <f t="shared" si="6"/>
        <v>5.4999999999999993E-2</v>
      </c>
      <c r="I37" s="175">
        <v>2.7E-2</v>
      </c>
      <c r="J37" s="175">
        <v>1E-3</v>
      </c>
      <c r="K37" s="175">
        <v>1E-3</v>
      </c>
      <c r="L37" s="189">
        <f t="shared" si="7"/>
        <v>2.9000000000000001E-2</v>
      </c>
      <c r="M37" s="175">
        <v>1.2999999999999999E-2</v>
      </c>
      <c r="N37" s="175">
        <v>0.16700000000000001</v>
      </c>
      <c r="O37" s="181">
        <f t="shared" si="8"/>
        <v>0.18000000000000002</v>
      </c>
      <c r="P37" s="191">
        <f t="shared" si="9"/>
        <v>0.25600000000000001</v>
      </c>
      <c r="Q37" s="192">
        <f t="shared" si="10"/>
        <v>5.4999999999999993E-2</v>
      </c>
      <c r="R37" s="192">
        <f t="shared" si="11"/>
        <v>1.2999999999999999E-2</v>
      </c>
      <c r="S37" s="192">
        <f t="shared" si="12"/>
        <v>0.45600000000000002</v>
      </c>
      <c r="T37" s="193">
        <f t="shared" si="16"/>
        <v>0.22000000000000003</v>
      </c>
      <c r="U37" s="180">
        <v>0.40600000000000003</v>
      </c>
      <c r="V37" s="175">
        <v>0.182</v>
      </c>
      <c r="W37" s="175">
        <v>0.17299999999999999</v>
      </c>
      <c r="X37" s="189">
        <v>0.23899999999999999</v>
      </c>
      <c r="Y37" s="191">
        <f t="shared" si="13"/>
        <v>0.14121739130434782</v>
      </c>
      <c r="Z37" s="192">
        <f t="shared" si="14"/>
        <v>0.25154347826086959</v>
      </c>
      <c r="AA37" s="175">
        <f t="shared" si="15"/>
        <v>1.3239130434782609E-2</v>
      </c>
      <c r="AB37" s="197">
        <v>0.182</v>
      </c>
      <c r="AC37" s="189">
        <v>0.17299999999999999</v>
      </c>
      <c r="AD37" s="192">
        <f t="shared" si="2"/>
        <v>1.7261111111111109E-2</v>
      </c>
      <c r="AE37" s="175">
        <f t="shared" si="3"/>
        <v>0.22173888888888887</v>
      </c>
      <c r="AF37" s="201">
        <f t="shared" si="4"/>
        <v>0.4079780193236715</v>
      </c>
    </row>
    <row r="38" spans="1:32" x14ac:dyDescent="0.25">
      <c r="A38" s="205" t="s">
        <v>164</v>
      </c>
      <c r="B38" s="180">
        <v>0.34399999999999997</v>
      </c>
      <c r="C38" s="175">
        <v>0.55700000000000005</v>
      </c>
      <c r="D38" s="175">
        <v>1.7999999999999999E-2</v>
      </c>
      <c r="E38" s="175">
        <f t="shared" si="5"/>
        <v>0.91900000000000004</v>
      </c>
      <c r="F38" s="175">
        <v>1.7999999999999999E-2</v>
      </c>
      <c r="G38" s="175">
        <v>1.4999999999999999E-2</v>
      </c>
      <c r="H38" s="175">
        <f t="shared" si="6"/>
        <v>3.3000000000000002E-2</v>
      </c>
      <c r="I38" s="175">
        <v>0</v>
      </c>
      <c r="J38" s="175">
        <v>0</v>
      </c>
      <c r="K38" s="175">
        <v>0</v>
      </c>
      <c r="L38" s="189">
        <f t="shared" si="7"/>
        <v>0</v>
      </c>
      <c r="M38" s="175">
        <v>2.5999999999999999E-2</v>
      </c>
      <c r="N38" s="175">
        <v>2.1999999999999999E-2</v>
      </c>
      <c r="O38" s="181">
        <f t="shared" si="8"/>
        <v>4.8000000000000001E-2</v>
      </c>
      <c r="P38" s="191">
        <f t="shared" si="9"/>
        <v>0.34399999999999997</v>
      </c>
      <c r="Q38" s="192">
        <f t="shared" si="10"/>
        <v>3.3000000000000002E-2</v>
      </c>
      <c r="R38" s="192">
        <f t="shared" si="11"/>
        <v>2.5999999999999999E-2</v>
      </c>
      <c r="S38" s="192">
        <f t="shared" si="12"/>
        <v>0.55700000000000005</v>
      </c>
      <c r="T38" s="193">
        <f t="shared" si="16"/>
        <v>3.9999999999999925E-2</v>
      </c>
      <c r="U38" s="180">
        <v>0.87</v>
      </c>
      <c r="V38" s="175">
        <v>1.9E-2</v>
      </c>
      <c r="W38" s="175">
        <v>2.9000000000000001E-2</v>
      </c>
      <c r="X38" s="189">
        <v>8.2000000000000003E-2</v>
      </c>
      <c r="Y38" s="191">
        <f t="shared" si="13"/>
        <v>0.32565832426550595</v>
      </c>
      <c r="Z38" s="192">
        <f t="shared" si="14"/>
        <v>0.52730141458106639</v>
      </c>
      <c r="AA38" s="175">
        <f t="shared" si="15"/>
        <v>1.7040261153427636E-2</v>
      </c>
      <c r="AB38" s="197">
        <v>1.9E-2</v>
      </c>
      <c r="AC38" s="189">
        <v>2.9000000000000001E-2</v>
      </c>
      <c r="AD38" s="192">
        <f t="shared" si="2"/>
        <v>4.4416666666666667E-2</v>
      </c>
      <c r="AE38" s="175">
        <f t="shared" si="3"/>
        <v>3.7583333333333337E-2</v>
      </c>
      <c r="AF38" s="201">
        <f t="shared" si="4"/>
        <v>8.362359448676096E-2</v>
      </c>
    </row>
    <row r="39" spans="1:32" x14ac:dyDescent="0.25">
      <c r="A39" s="205" t="s">
        <v>165</v>
      </c>
      <c r="B39" s="180">
        <v>0.27400000000000002</v>
      </c>
      <c r="C39" s="175">
        <v>0.379</v>
      </c>
      <c r="D39" s="175">
        <v>1.0999999999999999E-2</v>
      </c>
      <c r="E39" s="175">
        <f t="shared" si="5"/>
        <v>0.66400000000000003</v>
      </c>
      <c r="F39" s="175">
        <v>6.6000000000000003E-2</v>
      </c>
      <c r="G39" s="175">
        <v>3.0000000000000001E-3</v>
      </c>
      <c r="H39" s="175">
        <f t="shared" si="6"/>
        <v>6.9000000000000006E-2</v>
      </c>
      <c r="I39" s="175">
        <v>1.4999999999999999E-2</v>
      </c>
      <c r="J39" s="175">
        <v>2E-3</v>
      </c>
      <c r="K39" s="175">
        <v>2E-3</v>
      </c>
      <c r="L39" s="189">
        <f t="shared" si="7"/>
        <v>1.9000000000000003E-2</v>
      </c>
      <c r="M39" s="175">
        <v>8.5999999999999993E-2</v>
      </c>
      <c r="N39" s="175">
        <v>0.16200000000000001</v>
      </c>
      <c r="O39" s="181">
        <f t="shared" si="8"/>
        <v>0.248</v>
      </c>
      <c r="P39" s="191">
        <f t="shared" si="9"/>
        <v>0.27400000000000002</v>
      </c>
      <c r="Q39" s="192">
        <f t="shared" si="10"/>
        <v>6.9000000000000006E-2</v>
      </c>
      <c r="R39" s="192">
        <f t="shared" si="11"/>
        <v>8.5999999999999993E-2</v>
      </c>
      <c r="S39" s="192">
        <f t="shared" si="12"/>
        <v>0.379</v>
      </c>
      <c r="T39" s="193">
        <f t="shared" si="16"/>
        <v>0.19200000000000006</v>
      </c>
      <c r="U39" s="180">
        <v>0.45500000000000002</v>
      </c>
      <c r="V39" s="175">
        <v>0.112</v>
      </c>
      <c r="W39" s="175">
        <v>7.6999999999999999E-2</v>
      </c>
      <c r="X39" s="189">
        <v>0.35699999999999998</v>
      </c>
      <c r="Y39" s="191">
        <f t="shared" si="13"/>
        <v>0.18775602409638556</v>
      </c>
      <c r="Z39" s="192">
        <f t="shared" si="14"/>
        <v>0.2597063253012048</v>
      </c>
      <c r="AA39" s="175">
        <f t="shared" si="15"/>
        <v>7.5376506024096377E-3</v>
      </c>
      <c r="AB39" s="197">
        <v>0.112</v>
      </c>
      <c r="AC39" s="189">
        <v>7.6999999999999999E-2</v>
      </c>
      <c r="AD39" s="192">
        <f t="shared" si="2"/>
        <v>0.12379838709677418</v>
      </c>
      <c r="AE39" s="175">
        <f t="shared" si="3"/>
        <v>0.23320161290322577</v>
      </c>
      <c r="AF39" s="201">
        <f t="shared" si="4"/>
        <v>0.31673926350563542</v>
      </c>
    </row>
    <row r="40" spans="1:32" x14ac:dyDescent="0.25">
      <c r="A40" s="205" t="s">
        <v>166</v>
      </c>
      <c r="B40" s="180"/>
      <c r="C40" s="175"/>
      <c r="D40" s="175"/>
      <c r="E40" s="175">
        <f t="shared" si="5"/>
        <v>0</v>
      </c>
      <c r="F40" s="175"/>
      <c r="G40" s="175"/>
      <c r="H40" s="175">
        <f t="shared" si="6"/>
        <v>0</v>
      </c>
      <c r="I40" s="175"/>
      <c r="J40" s="175"/>
      <c r="K40" s="175"/>
      <c r="L40" s="189">
        <f t="shared" si="7"/>
        <v>0</v>
      </c>
      <c r="M40" s="175"/>
      <c r="N40" s="175"/>
      <c r="O40" s="181">
        <f t="shared" si="8"/>
        <v>0</v>
      </c>
      <c r="P40" s="191">
        <f t="shared" si="9"/>
        <v>0</v>
      </c>
      <c r="Q40" s="192">
        <f t="shared" si="10"/>
        <v>0</v>
      </c>
      <c r="R40" s="192">
        <f t="shared" si="11"/>
        <v>0</v>
      </c>
      <c r="S40" s="192">
        <f t="shared" si="12"/>
        <v>0</v>
      </c>
      <c r="T40" s="193">
        <f t="shared" si="16"/>
        <v>1</v>
      </c>
      <c r="U40" s="180"/>
      <c r="V40" s="175">
        <v>0</v>
      </c>
      <c r="W40" s="175">
        <v>0</v>
      </c>
      <c r="X40" s="189">
        <v>0</v>
      </c>
      <c r="Y40" s="191" t="s">
        <v>320</v>
      </c>
      <c r="Z40" s="192" t="s">
        <v>320</v>
      </c>
      <c r="AA40" s="175" t="s">
        <v>320</v>
      </c>
      <c r="AB40" s="197"/>
      <c r="AC40" s="189"/>
      <c r="AD40" s="192" t="s">
        <v>320</v>
      </c>
      <c r="AE40" s="175" t="s">
        <v>320</v>
      </c>
      <c r="AF40" s="201" t="s">
        <v>320</v>
      </c>
    </row>
    <row r="41" spans="1:32" x14ac:dyDescent="0.25">
      <c r="A41" s="205" t="s">
        <v>167</v>
      </c>
      <c r="B41" s="180">
        <v>6.7000000000000004E-2</v>
      </c>
      <c r="C41" s="175">
        <v>0.376</v>
      </c>
      <c r="D41" s="175">
        <v>5.7000000000000002E-2</v>
      </c>
      <c r="E41" s="175">
        <f t="shared" si="5"/>
        <v>0.5</v>
      </c>
      <c r="F41" s="175">
        <v>0.372</v>
      </c>
      <c r="G41" s="175">
        <v>9.8000000000000004E-2</v>
      </c>
      <c r="H41" s="175">
        <f t="shared" si="6"/>
        <v>0.47</v>
      </c>
      <c r="I41" s="175">
        <v>8.0000000000000002E-3</v>
      </c>
      <c r="J41" s="175">
        <v>1E-3</v>
      </c>
      <c r="K41" s="175">
        <v>1E-3</v>
      </c>
      <c r="L41" s="189">
        <f t="shared" si="7"/>
        <v>1.0000000000000002E-2</v>
      </c>
      <c r="M41" s="175">
        <v>8.0000000000000002E-3</v>
      </c>
      <c r="N41" s="175">
        <v>1.2999999999999999E-2</v>
      </c>
      <c r="O41" s="181">
        <f t="shared" si="8"/>
        <v>2.0999999999999998E-2</v>
      </c>
      <c r="P41" s="191">
        <f t="shared" si="9"/>
        <v>6.7000000000000004E-2</v>
      </c>
      <c r="Q41" s="192">
        <f t="shared" si="10"/>
        <v>0.47</v>
      </c>
      <c r="R41" s="192">
        <f t="shared" si="11"/>
        <v>8.0000000000000002E-3</v>
      </c>
      <c r="S41" s="192">
        <f t="shared" si="12"/>
        <v>0.376</v>
      </c>
      <c r="T41" s="193">
        <f t="shared" si="16"/>
        <v>7.900000000000007E-2</v>
      </c>
      <c r="U41" s="180">
        <v>0.43099999999999999</v>
      </c>
      <c r="V41" s="175">
        <v>0.44800000000000001</v>
      </c>
      <c r="W41" s="175">
        <v>0.09</v>
      </c>
      <c r="X41" s="189">
        <v>0.03</v>
      </c>
      <c r="Y41" s="191">
        <f t="shared" ref="Y41:AA44" si="17">(B41/$E41)*$U41</f>
        <v>5.7754E-2</v>
      </c>
      <c r="Z41" s="192">
        <f t="shared" si="17"/>
        <v>0.32411200000000001</v>
      </c>
      <c r="AA41" s="175">
        <f t="shared" si="17"/>
        <v>4.9134000000000004E-2</v>
      </c>
      <c r="AB41" s="197">
        <v>0.44800000000000001</v>
      </c>
      <c r="AC41" s="189">
        <v>0.09</v>
      </c>
      <c r="AD41" s="192">
        <f t="shared" ref="AD41:AE44" si="18">(M41/$O41)*$X41</f>
        <v>1.1428571428571429E-2</v>
      </c>
      <c r="AE41" s="175">
        <f t="shared" si="18"/>
        <v>1.8571428571428572E-2</v>
      </c>
      <c r="AF41" s="201">
        <f>1-Y41-Z41-AB41-AD41</f>
        <v>0.15870542857142853</v>
      </c>
    </row>
    <row r="42" spans="1:32" x14ac:dyDescent="0.25">
      <c r="A42" s="205" t="s">
        <v>168</v>
      </c>
      <c r="B42" s="180">
        <v>0.28299999999999997</v>
      </c>
      <c r="C42" s="175">
        <v>0.46899999999999997</v>
      </c>
      <c r="D42" s="175">
        <v>0.02</v>
      </c>
      <c r="E42" s="175">
        <f t="shared" si="5"/>
        <v>0.77200000000000002</v>
      </c>
      <c r="F42" s="175">
        <v>2.4E-2</v>
      </c>
      <c r="G42" s="175">
        <v>5.0000000000000001E-3</v>
      </c>
      <c r="H42" s="175">
        <f t="shared" si="6"/>
        <v>2.9000000000000001E-2</v>
      </c>
      <c r="I42" s="175">
        <v>1.2999999999999999E-2</v>
      </c>
      <c r="J42" s="175">
        <v>1.4E-2</v>
      </c>
      <c r="K42" s="175">
        <v>3.0000000000000001E-3</v>
      </c>
      <c r="L42" s="189">
        <f t="shared" si="7"/>
        <v>0.03</v>
      </c>
      <c r="M42" s="175">
        <v>2.1000000000000001E-2</v>
      </c>
      <c r="N42" s="175">
        <v>0.14799999999999999</v>
      </c>
      <c r="O42" s="181">
        <f t="shared" si="8"/>
        <v>0.16899999999999998</v>
      </c>
      <c r="P42" s="191">
        <f t="shared" si="9"/>
        <v>0.28299999999999997</v>
      </c>
      <c r="Q42" s="192">
        <f t="shared" si="10"/>
        <v>2.9000000000000001E-2</v>
      </c>
      <c r="R42" s="192">
        <f t="shared" si="11"/>
        <v>2.1000000000000001E-2</v>
      </c>
      <c r="S42" s="192">
        <f t="shared" si="12"/>
        <v>0.46899999999999997</v>
      </c>
      <c r="T42" s="193">
        <f t="shared" si="16"/>
        <v>0.19800000000000006</v>
      </c>
      <c r="U42" s="180">
        <v>0.32</v>
      </c>
      <c r="V42" s="175">
        <v>0.18099999999999999</v>
      </c>
      <c r="W42" s="175">
        <v>0.3</v>
      </c>
      <c r="X42" s="189">
        <v>0.2</v>
      </c>
      <c r="Y42" s="191">
        <f t="shared" si="17"/>
        <v>0.11730569948186528</v>
      </c>
      <c r="Z42" s="192">
        <f t="shared" si="17"/>
        <v>0.19440414507772019</v>
      </c>
      <c r="AA42" s="175">
        <f t="shared" si="17"/>
        <v>8.2901554404145074E-3</v>
      </c>
      <c r="AB42" s="197">
        <v>0.18099999999999999</v>
      </c>
      <c r="AC42" s="189">
        <v>0.3</v>
      </c>
      <c r="AD42" s="192">
        <f t="shared" si="18"/>
        <v>2.4852071005917166E-2</v>
      </c>
      <c r="AE42" s="175">
        <f t="shared" si="18"/>
        <v>0.17514792899408285</v>
      </c>
      <c r="AF42" s="201">
        <f>1-Y42-Z42-AB42-AD42</f>
        <v>0.48243808443449737</v>
      </c>
    </row>
    <row r="43" spans="1:32" x14ac:dyDescent="0.25">
      <c r="A43" s="205" t="s">
        <v>169</v>
      </c>
      <c r="B43" s="180">
        <v>0.317</v>
      </c>
      <c r="C43" s="175">
        <v>0.53100000000000003</v>
      </c>
      <c r="D43" s="175">
        <v>1.2E-2</v>
      </c>
      <c r="E43" s="175">
        <f t="shared" si="5"/>
        <v>0.8600000000000001</v>
      </c>
      <c r="F43" s="175">
        <v>6.2E-2</v>
      </c>
      <c r="G43" s="175">
        <v>4.0000000000000001E-3</v>
      </c>
      <c r="H43" s="175">
        <f t="shared" si="6"/>
        <v>6.6000000000000003E-2</v>
      </c>
      <c r="I43" s="175">
        <v>8.0000000000000002E-3</v>
      </c>
      <c r="J43" s="175">
        <v>2E-3</v>
      </c>
      <c r="K43" s="175">
        <v>1E-3</v>
      </c>
      <c r="L43" s="189">
        <f t="shared" si="7"/>
        <v>1.0999999999999999E-2</v>
      </c>
      <c r="M43" s="175">
        <v>1.7000000000000001E-2</v>
      </c>
      <c r="N43" s="175">
        <v>4.7E-2</v>
      </c>
      <c r="O43" s="181">
        <f t="shared" si="8"/>
        <v>6.4000000000000001E-2</v>
      </c>
      <c r="P43" s="191">
        <f t="shared" si="9"/>
        <v>0.317</v>
      </c>
      <c r="Q43" s="192">
        <f t="shared" si="10"/>
        <v>6.6000000000000003E-2</v>
      </c>
      <c r="R43" s="192">
        <f t="shared" si="11"/>
        <v>1.7000000000000001E-2</v>
      </c>
      <c r="S43" s="192">
        <f t="shared" si="12"/>
        <v>0.53100000000000003</v>
      </c>
      <c r="T43" s="193">
        <f t="shared" si="16"/>
        <v>6.899999999999995E-2</v>
      </c>
      <c r="U43" s="180">
        <v>0.40799999999999997</v>
      </c>
      <c r="V43" s="175">
        <v>0.26700000000000002</v>
      </c>
      <c r="W43" s="175">
        <v>0.193</v>
      </c>
      <c r="X43" s="189">
        <v>0.13100000000000001</v>
      </c>
      <c r="Y43" s="191">
        <f t="shared" si="17"/>
        <v>0.15039069767441859</v>
      </c>
      <c r="Z43" s="192">
        <f t="shared" si="17"/>
        <v>0.25191627906976743</v>
      </c>
      <c r="AA43" s="175">
        <f t="shared" si="17"/>
        <v>5.6930232558139527E-3</v>
      </c>
      <c r="AB43" s="197">
        <v>0.26700000000000002</v>
      </c>
      <c r="AC43" s="189">
        <v>0.193</v>
      </c>
      <c r="AD43" s="192">
        <f t="shared" si="18"/>
        <v>3.4796875000000005E-2</v>
      </c>
      <c r="AE43" s="175">
        <f t="shared" si="18"/>
        <v>9.6203125E-2</v>
      </c>
      <c r="AF43" s="201">
        <f>1-Y43-Z43-AB43-AD43</f>
        <v>0.29589614825581395</v>
      </c>
    </row>
    <row r="44" spans="1:32" ht="14.4" thickBot="1" x14ac:dyDescent="0.3">
      <c r="A44" s="206" t="s">
        <v>170</v>
      </c>
      <c r="B44" s="182">
        <v>0.13600000000000001</v>
      </c>
      <c r="C44" s="183">
        <v>0.45400000000000001</v>
      </c>
      <c r="D44" s="183">
        <v>2.5000000000000001E-2</v>
      </c>
      <c r="E44" s="183">
        <f t="shared" si="5"/>
        <v>0.6150000000000001</v>
      </c>
      <c r="F44" s="183">
        <v>0.215</v>
      </c>
      <c r="G44" s="183">
        <v>1.0999999999999999E-2</v>
      </c>
      <c r="H44" s="183">
        <f t="shared" si="6"/>
        <v>0.22600000000000001</v>
      </c>
      <c r="I44" s="183">
        <v>4.0000000000000001E-3</v>
      </c>
      <c r="J44" s="183">
        <v>2E-3</v>
      </c>
      <c r="K44" s="183">
        <v>4.0000000000000001E-3</v>
      </c>
      <c r="L44" s="190">
        <f t="shared" si="7"/>
        <v>0.01</v>
      </c>
      <c r="M44" s="183">
        <v>3.6999999999999998E-2</v>
      </c>
      <c r="N44" s="183">
        <v>0.113</v>
      </c>
      <c r="O44" s="184">
        <f t="shared" si="8"/>
        <v>0.15</v>
      </c>
      <c r="P44" s="194">
        <f t="shared" si="9"/>
        <v>0.13600000000000001</v>
      </c>
      <c r="Q44" s="195">
        <f t="shared" si="10"/>
        <v>0.22600000000000001</v>
      </c>
      <c r="R44" s="195">
        <f t="shared" si="11"/>
        <v>3.6999999999999998E-2</v>
      </c>
      <c r="S44" s="195">
        <f t="shared" si="12"/>
        <v>0.45400000000000001</v>
      </c>
      <c r="T44" s="196">
        <f t="shared" si="16"/>
        <v>0.14699999999999996</v>
      </c>
      <c r="U44" s="182">
        <v>0.55200000000000005</v>
      </c>
      <c r="V44" s="183">
        <v>0.22900000000000001</v>
      </c>
      <c r="W44" s="183">
        <v>6.8000000000000005E-2</v>
      </c>
      <c r="X44" s="190">
        <v>0.152</v>
      </c>
      <c r="Y44" s="194">
        <f t="shared" si="17"/>
        <v>0.12206829268292683</v>
      </c>
      <c r="Z44" s="195">
        <f t="shared" si="17"/>
        <v>0.40749268292682927</v>
      </c>
      <c r="AA44" s="183">
        <f t="shared" si="17"/>
        <v>2.2439024390243902E-2</v>
      </c>
      <c r="AB44" s="202">
        <v>0.22900000000000001</v>
      </c>
      <c r="AC44" s="190">
        <v>6.8000000000000005E-2</v>
      </c>
      <c r="AD44" s="195">
        <f t="shared" si="18"/>
        <v>3.749333333333333E-2</v>
      </c>
      <c r="AE44" s="183">
        <f t="shared" si="18"/>
        <v>0.11450666666666667</v>
      </c>
      <c r="AF44" s="203">
        <f>1-Y44-Z44-AB44-AD44</f>
        <v>0.20394569105691054</v>
      </c>
    </row>
    <row r="45" spans="1:32" x14ac:dyDescent="0.25">
      <c r="A45" s="179"/>
      <c r="B45" s="176"/>
      <c r="C45" s="176"/>
      <c r="D45" s="176"/>
      <c r="E45" s="176"/>
      <c r="F45" s="176"/>
      <c r="G45" s="176"/>
      <c r="H45" s="176"/>
      <c r="I45" s="176"/>
      <c r="J45" s="176"/>
      <c r="K45" s="176"/>
      <c r="L45" s="176"/>
      <c r="M45" s="176"/>
      <c r="N45" s="176"/>
      <c r="O45" s="176"/>
      <c r="P45" s="176"/>
      <c r="Q45" s="176"/>
      <c r="R45" s="176"/>
      <c r="S45" s="176"/>
      <c r="T45" s="176"/>
      <c r="U45" s="176"/>
      <c r="V45" s="176"/>
      <c r="W45" s="176"/>
      <c r="X45" s="176"/>
      <c r="Y45" s="176"/>
      <c r="Z45" s="176"/>
      <c r="AA45" s="176"/>
      <c r="AB45" s="176"/>
      <c r="AC45" s="176"/>
      <c r="AD45" s="176"/>
      <c r="AE45" s="176"/>
      <c r="AF45" s="176"/>
    </row>
    <row r="47" spans="1:32" ht="40.5" customHeight="1" x14ac:dyDescent="0.25">
      <c r="A47" s="589" t="s">
        <v>318</v>
      </c>
      <c r="B47" s="589"/>
      <c r="C47" s="589"/>
      <c r="D47" s="589"/>
      <c r="E47" s="589"/>
    </row>
    <row r="48" spans="1:32" ht="40.5" customHeight="1" x14ac:dyDescent="0.25">
      <c r="A48" s="590" t="s">
        <v>450</v>
      </c>
      <c r="B48" s="590"/>
      <c r="C48" s="590"/>
      <c r="D48" s="590"/>
      <c r="E48" s="590"/>
      <c r="I48" s="177"/>
      <c r="J48" s="178"/>
    </row>
    <row r="49" spans="1:5" ht="249.75" customHeight="1" x14ac:dyDescent="0.25">
      <c r="A49" s="586" t="s">
        <v>351</v>
      </c>
      <c r="B49" s="586"/>
      <c r="C49" s="586"/>
      <c r="D49" s="586"/>
      <c r="E49" s="586"/>
    </row>
  </sheetData>
  <mergeCells count="26">
    <mergeCell ref="AF7:AF8"/>
    <mergeCell ref="Y6:AF6"/>
    <mergeCell ref="B7:E7"/>
    <mergeCell ref="F7:H7"/>
    <mergeCell ref="I7:L7"/>
    <mergeCell ref="M7:O7"/>
    <mergeCell ref="AD7:AE7"/>
    <mergeCell ref="T7:T8"/>
    <mergeCell ref="Y7:AA7"/>
    <mergeCell ref="AB7:AB8"/>
    <mergeCell ref="AC7:AC8"/>
    <mergeCell ref="U7:U8"/>
    <mergeCell ref="X7:X8"/>
    <mergeCell ref="V7:V8"/>
    <mergeCell ref="W7:W8"/>
    <mergeCell ref="B6:O6"/>
    <mergeCell ref="U6:X6"/>
    <mergeCell ref="A48:E48"/>
    <mergeCell ref="A49:E49"/>
    <mergeCell ref="A6:A8"/>
    <mergeCell ref="P6:T6"/>
    <mergeCell ref="P7:P8"/>
    <mergeCell ref="Q7:Q8"/>
    <mergeCell ref="R7:R8"/>
    <mergeCell ref="S7:S8"/>
    <mergeCell ref="A47:E4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85</vt:i4>
      </vt:variant>
    </vt:vector>
  </HeadingPairs>
  <TitlesOfParts>
    <vt:vector size="85" baseType="lpstr">
      <vt:lpstr>Introduction</vt:lpstr>
      <vt:lpstr>Description</vt:lpstr>
      <vt:lpstr>Summary Results</vt:lpstr>
      <vt:lpstr>Population</vt:lpstr>
      <vt:lpstr>State population</vt:lpstr>
      <vt:lpstr>Urban population</vt:lpstr>
      <vt:lpstr>Protein intake</vt:lpstr>
      <vt:lpstr>BOD</vt:lpstr>
      <vt:lpstr>Urban_degree of utilization</vt:lpstr>
      <vt:lpstr>STP status</vt:lpstr>
      <vt:lpstr>A&amp;N Islands_CH4 (Urban) 1</vt:lpstr>
      <vt:lpstr>A&amp;N Islands_N2O (Urban) 1</vt:lpstr>
      <vt:lpstr>Andhra Pradesh_CH4 (Urban) 2</vt:lpstr>
      <vt:lpstr>Andhra Pradesh N2O (Urban) 2</vt:lpstr>
      <vt:lpstr>Arunachal Pradesh_CH4 (Urban) 3</vt:lpstr>
      <vt:lpstr>Arunachal Pradesh N2O (Urban) 3</vt:lpstr>
      <vt:lpstr>Assam_CH4 (Urban) 4</vt:lpstr>
      <vt:lpstr>Assam N2O (Urban) 4</vt:lpstr>
      <vt:lpstr>Bihar_CH4 (Urban) 5</vt:lpstr>
      <vt:lpstr>Bihar N2O (Urban) 5</vt:lpstr>
      <vt:lpstr>Chandigarh_CH4 (Urban) 6</vt:lpstr>
      <vt:lpstr>Chandigarh N2O (Urban) 6</vt:lpstr>
      <vt:lpstr>Chhattisgarh_CH4 (Urban) 7</vt:lpstr>
      <vt:lpstr>Chhattisgarh N2O (Urban) 7</vt:lpstr>
      <vt:lpstr>DNH_CH4 (Urban) 8</vt:lpstr>
      <vt:lpstr>DNH N2O (Urban) 8</vt:lpstr>
      <vt:lpstr>Daman_CH4 (Urban) 9</vt:lpstr>
      <vt:lpstr>Daman N2O (Urban) 9</vt:lpstr>
      <vt:lpstr>Delhi_CH4 (Urban) 10</vt:lpstr>
      <vt:lpstr>Delhi N2O (Urban) 10</vt:lpstr>
      <vt:lpstr>Goa_CH4 (Urban) 11</vt:lpstr>
      <vt:lpstr>Goa N2O (Urban) 11</vt:lpstr>
      <vt:lpstr>Gujarat_CH4 (Urban) 12</vt:lpstr>
      <vt:lpstr>Gujarat N2O (Urban) 12</vt:lpstr>
      <vt:lpstr>Haryana_CH4 (Urban) 13 </vt:lpstr>
      <vt:lpstr>Haryana N2O (Urban) 13</vt:lpstr>
      <vt:lpstr>Himachal Pradesh_CH4 (Urban) 14</vt:lpstr>
      <vt:lpstr>Himachal Pradesh N2O (Urban) 14</vt:lpstr>
      <vt:lpstr>Jammu_CH4 (Urban) 15</vt:lpstr>
      <vt:lpstr>Jammu N2O (Urban) 15</vt:lpstr>
      <vt:lpstr>Jharkhand_CH4 (Urban) 16</vt:lpstr>
      <vt:lpstr>Jharkhand N2O (Urban) 16</vt:lpstr>
      <vt:lpstr>Karnataka_CH4 (Urban) 17 </vt:lpstr>
      <vt:lpstr>Karnataka N2O (Urban) 17</vt:lpstr>
      <vt:lpstr>Kerala_CH4 (Urban) 18</vt:lpstr>
      <vt:lpstr>Kerala N2O (Urban) 18</vt:lpstr>
      <vt:lpstr>Lakshadweep_CH4 (Urban) 19</vt:lpstr>
      <vt:lpstr>Lakshadweep N2O (Urban) 19</vt:lpstr>
      <vt:lpstr>Madhya Pradesh_CH4 (Urban) 20</vt:lpstr>
      <vt:lpstr>Madhya Pradesh N2O (Urban) 20</vt:lpstr>
      <vt:lpstr>Maharashtra_CH4 (Urban) 21</vt:lpstr>
      <vt:lpstr>Maharashtra N2O (Urban) 21</vt:lpstr>
      <vt:lpstr>Manipur_CH4 (Urban) 22</vt:lpstr>
      <vt:lpstr>Manipur N2O (Urban) 22</vt:lpstr>
      <vt:lpstr>Meghalaya_CH4 (Urban) 23</vt:lpstr>
      <vt:lpstr>Meghalaya N2O (Urban) 23</vt:lpstr>
      <vt:lpstr>Mizoram_CH4 (Urban) 24</vt:lpstr>
      <vt:lpstr>Mizoram N2O (Urban) 24</vt:lpstr>
      <vt:lpstr>Nagaland_CH4 (Urban) 25</vt:lpstr>
      <vt:lpstr>Nagaland N2O (Urban) 25</vt:lpstr>
      <vt:lpstr>Odisha_CH4 (Urban) 26</vt:lpstr>
      <vt:lpstr>Odisha N2O (Urban) 26</vt:lpstr>
      <vt:lpstr>Puducherry_CH4 (Urban) 27</vt:lpstr>
      <vt:lpstr>Pudhucherry N2O (Urban) 27</vt:lpstr>
      <vt:lpstr>Punjab_CH4 (Urban) 28</vt:lpstr>
      <vt:lpstr>Punjab N2O (Urban) 28</vt:lpstr>
      <vt:lpstr>Rajasthan_CH4 (Urban) 29</vt:lpstr>
      <vt:lpstr>Rajasthan N2O (Urban) 29</vt:lpstr>
      <vt:lpstr>Sikkim_CH4 (Urban) 30</vt:lpstr>
      <vt:lpstr>Sikkim N2O (Urban) 30</vt:lpstr>
      <vt:lpstr>Tamil Nadu_CH4 (Urban) 31</vt:lpstr>
      <vt:lpstr>Tamil Nadu N2O (Urban) 31</vt:lpstr>
      <vt:lpstr>Telangana CH4 (Urban) 32</vt:lpstr>
      <vt:lpstr>Telangana N2O (Urban) 32</vt:lpstr>
      <vt:lpstr>Tripura_CH4 (Urban) 33</vt:lpstr>
      <vt:lpstr>Tripura N2O (Urban) 33</vt:lpstr>
      <vt:lpstr>Uttar Pradesh_CH4 (Urban) 34</vt:lpstr>
      <vt:lpstr>Uttar Pradesh N2O (Urban) 34</vt:lpstr>
      <vt:lpstr>Uttarakhand_CH4 (Urban) 35</vt:lpstr>
      <vt:lpstr>Uttarakand N2O (Urban) 35</vt:lpstr>
      <vt:lpstr>West Bengal_CH4 (Urban) 36</vt:lpstr>
      <vt:lpstr>West Bengal N2O (Urban) 36</vt:lpstr>
      <vt:lpstr>flowsheet for CH4 emissions</vt:lpstr>
      <vt:lpstr>flowsheet for N2O emissions</vt:lpstr>
      <vt:lpstr>IPCC Methodology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Prathyusha</dc:creator>
  <cp:lastModifiedBy>ICLEISAHYD-NIKHIL</cp:lastModifiedBy>
  <cp:lastPrinted>2017-04-28T17:06:05Z</cp:lastPrinted>
  <dcterms:created xsi:type="dcterms:W3CDTF">2016-05-16T09:49:39Z</dcterms:created>
  <dcterms:modified xsi:type="dcterms:W3CDTF">2022-04-04T07:01:34Z</dcterms:modified>
</cp:coreProperties>
</file>